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11.xml" ContentType="application/vnd.openxmlformats-officedocument.drawing+xml"/>
  <Override PartName="/xl/tables/table3.xml" ContentType="application/vnd.openxmlformats-officedocument.spreadsheetml.tab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1.xml" ContentType="application/vnd.openxmlformats-officedocument.drawingml.chart+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hidePivotFieldList="1" defaultThemeVersion="166925"/>
  <mc:AlternateContent xmlns:mc="http://schemas.openxmlformats.org/markup-compatibility/2006">
    <mc:Choice Requires="x15">
      <x15ac:absPath xmlns:x15ac="http://schemas.microsoft.com/office/spreadsheetml/2010/11/ac" url="C:\Users\miche\Dropbox\Excel Efficiency Tests\Versions free of aff links\"/>
    </mc:Choice>
  </mc:AlternateContent>
  <xr:revisionPtr revIDLastSave="0" documentId="13_ncr:1_{98BECEB6-5465-41FD-B2E1-CBFBF8934320}" xr6:coauthVersionLast="47" xr6:coauthVersionMax="47" xr10:uidLastSave="{00000000-0000-0000-0000-000000000000}"/>
  <bookViews>
    <workbookView xWindow="-120" yWindow="-120" windowWidth="20730" windowHeight="11160" tabRatio="774" xr2:uid="{DB9BAD12-F132-47ED-8B45-5342F03BADFB}"/>
  </bookViews>
  <sheets>
    <sheet name="Front" sheetId="7" r:id="rId1"/>
    <sheet name="TaskA" sheetId="25" r:id="rId2"/>
    <sheet name="TaskB" sheetId="6" r:id="rId3"/>
    <sheet name="TaskC" sheetId="27" r:id="rId4"/>
    <sheet name="TaskD" sheetId="28" r:id="rId5"/>
    <sheet name="Data" sheetId="13" r:id="rId6"/>
    <sheet name="Task2" sheetId="9" r:id="rId7"/>
    <sheet name="Task3" sheetId="10" r:id="rId8"/>
    <sheet name="Task4" sheetId="16" r:id="rId9"/>
    <sheet name="Task5" sheetId="18" r:id="rId10"/>
    <sheet name="Task6" sheetId="19" r:id="rId11"/>
    <sheet name="Task7" sheetId="30" r:id="rId12"/>
    <sheet name="Task8" sheetId="24" r:id="rId13"/>
    <sheet name="Task9" sheetId="14" r:id="rId14"/>
    <sheet name="Task10" sheetId="20" r:id="rId15"/>
    <sheet name="End" sheetId="15" r:id="rId16"/>
    <sheet name="ControlPanel" sheetId="5" state="veryHidden" r:id="rId17"/>
    <sheet name="Results" sheetId="2" r:id="rId18"/>
    <sheet name="Disclaimer" sheetId="29" r:id="rId19"/>
  </sheets>
  <externalReferences>
    <externalReference r:id="rId20"/>
    <externalReference r:id="rId21"/>
  </externalReferences>
  <definedNames>
    <definedName name="_xlnm._FilterDatabase" localSheetId="7" hidden="1">Task3!$B$13:$I$1139</definedName>
    <definedName name="_xlnm._FilterDatabase" localSheetId="11" hidden="1">Task7!$B$14:$J$172</definedName>
    <definedName name="_xlnm._FilterDatabase" localSheetId="3" hidden="1">TaskC!$C$13:$J$1139</definedName>
    <definedName name="_xlnm._FilterDatabase" localSheetId="4" hidden="1">TaskD!$B$13:$J$1139</definedName>
    <definedName name="Banks">#REF!</definedName>
    <definedName name="Cost_Center">#REF!</definedName>
    <definedName name="Designations">#REF!</definedName>
    <definedName name="Employment_Status">#REF!</definedName>
    <definedName name="Faith">#REF!</definedName>
    <definedName name="Job_Level">#REF!</definedName>
    <definedName name="Location">#REF!</definedName>
    <definedName name="Nationality">#REF!</definedName>
    <definedName name="people">[1]!Table1[Personnel]</definedName>
    <definedName name="_xlnm.Print_Area" localSheetId="17">Results!$C$2:$R$25</definedName>
    <definedName name="Sales">Task4!$F$11:$Z$94</definedName>
    <definedName name="SponsorDetails">#REF!</definedName>
    <definedName name="Task1">[2]ControlPanel!$C$3:$C$102</definedName>
    <definedName name="Task10">ControlPanel!$V$3:$V$52</definedName>
    <definedName name="task10a">ControlPanel!$Y$3:$Y$52</definedName>
    <definedName name="Task1a">ControlPanel!$B$3:$B$102</definedName>
    <definedName name="task1aa">ControlPanel!$D$3:$D$102</definedName>
    <definedName name="task1b">ControlPanel!$L$111:$L$210</definedName>
    <definedName name="Task2" localSheetId="1">[2]ControlPanel!$F$3:$F$102</definedName>
    <definedName name="Task2" localSheetId="3">[2]ControlPanel!$F$3:$F$102</definedName>
    <definedName name="Task2" localSheetId="4">[2]ControlPanel!$F$3:$F$102</definedName>
    <definedName name="Task2">ControlPanel!$G$3:$G$102</definedName>
    <definedName name="Task3" localSheetId="1">[2]ControlPanel!$I$3:$I$102</definedName>
    <definedName name="Task3" localSheetId="3">[2]ControlPanel!$I$3:$I$102</definedName>
    <definedName name="Task3" localSheetId="4">[2]ControlPanel!$I$3:$I$102</definedName>
    <definedName name="Task3">ControlPanel!$J$3:$J$4</definedName>
    <definedName name="Task4" localSheetId="1">[2]ControlPanel!$L$3:$L$102</definedName>
    <definedName name="Task4" localSheetId="3">[2]ControlPanel!$L$3:$L$102</definedName>
    <definedName name="Task4" localSheetId="4">[2]ControlPanel!$L$3:$L$102</definedName>
    <definedName name="task4">ControlPanel!$M$3:$M$85</definedName>
    <definedName name="task5" localSheetId="1">[2]ControlPanel!$O$3:$O$4</definedName>
    <definedName name="task5" localSheetId="3">[2]ControlPanel!$O$3:$O$4</definedName>
    <definedName name="task5" localSheetId="4">[2]ControlPanel!$O$3:$O$4</definedName>
    <definedName name="tASK5">ControlPanel!$P$3:$P$58</definedName>
    <definedName name="task6" localSheetId="1">[2]ControlPanel!$O$10:$O$12</definedName>
    <definedName name="task6" localSheetId="3">[2]ControlPanel!$O$10:$O$12</definedName>
    <definedName name="task6" localSheetId="4">[2]ControlPanel!$O$10:$O$12</definedName>
    <definedName name="Task6">ControlPanel!$S$3:$S$58</definedName>
    <definedName name="Task7">ControlPanel!$J$10:$J$12</definedName>
    <definedName name="task8" localSheetId="1">[2]ControlPanel!$R$3:$R$102</definedName>
    <definedName name="task8" localSheetId="3">[2]ControlPanel!$R$3:$R$102</definedName>
    <definedName name="task8" localSheetId="4">[2]ControlPanel!$R$3:$R$102</definedName>
    <definedName name="task8">ControlPanel!$J$23:$J$27</definedName>
    <definedName name="Task9">ControlPanel!$J$17:$J$18</definedName>
    <definedName name="taska">ControlPanel!$C$111:$C$210</definedName>
    <definedName name="taskb">ControlPanel!$E$111:$E$210</definedName>
    <definedName name="taskc">ControlPanel!$G$111:$G$210</definedName>
    <definedName name="taskd">ControlPanel!$I$111:$I$210</definedName>
    <definedName name="taskQb">ControlPanel!$P$111</definedName>
    <definedName name="Z_01EDF138_F82C_4E7E_8BE0_CA6081D8F86D_.wvu.FilterData" localSheetId="11" hidden="1">Task7!$B$14:$J$162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15" i="2" l="1"/>
  <c r="I12" i="5"/>
  <c r="J12" i="5" s="1"/>
  <c r="I11" i="5"/>
  <c r="J11" i="5" s="1"/>
  <c r="I10" i="5"/>
  <c r="J10" i="5" s="1"/>
  <c r="I11" i="25" l="1"/>
  <c r="AO18" i="2"/>
  <c r="AO17" i="2"/>
  <c r="AO16" i="2"/>
  <c r="AO14" i="2"/>
  <c r="AO13" i="2"/>
  <c r="AO12" i="2"/>
  <c r="AO11" i="2"/>
  <c r="AO10" i="2"/>
  <c r="AM11" i="2"/>
  <c r="AM10" i="2"/>
  <c r="AO9" i="2"/>
  <c r="AM9" i="2"/>
  <c r="G2" i="15"/>
  <c r="H112" i="5" l="1"/>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111" i="5"/>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3" i="5"/>
  <c r="AO20" i="2"/>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111" i="5"/>
  <c r="N10" i="2" s="1"/>
  <c r="Y24" i="2"/>
  <c r="AC13" i="2"/>
  <c r="O5" i="2"/>
  <c r="O6" i="2"/>
  <c r="F9" i="2" s="1"/>
  <c r="X3" i="28"/>
  <c r="O10" i="2"/>
  <c r="D4"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3" i="5"/>
  <c r="Z10" i="2"/>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111" i="5"/>
  <c r="F112" i="5"/>
  <c r="G112" i="5" s="1"/>
  <c r="F113" i="5"/>
  <c r="G113" i="5" s="1"/>
  <c r="F114" i="5"/>
  <c r="G114" i="5" s="1"/>
  <c r="F115" i="5"/>
  <c r="G115" i="5" s="1"/>
  <c r="F116" i="5"/>
  <c r="G116" i="5" s="1"/>
  <c r="F117" i="5"/>
  <c r="G117" i="5" s="1"/>
  <c r="F118" i="5"/>
  <c r="G118" i="5" s="1"/>
  <c r="F119" i="5"/>
  <c r="G119" i="5" s="1"/>
  <c r="F120" i="5"/>
  <c r="G120" i="5" s="1"/>
  <c r="F121" i="5"/>
  <c r="G121" i="5" s="1"/>
  <c r="F122" i="5"/>
  <c r="G122" i="5" s="1"/>
  <c r="F123" i="5"/>
  <c r="G123" i="5" s="1"/>
  <c r="F124" i="5"/>
  <c r="G124" i="5" s="1"/>
  <c r="F125" i="5"/>
  <c r="G125" i="5" s="1"/>
  <c r="F126" i="5"/>
  <c r="G126" i="5" s="1"/>
  <c r="F127" i="5"/>
  <c r="G127" i="5" s="1"/>
  <c r="F128" i="5"/>
  <c r="G128" i="5" s="1"/>
  <c r="F129" i="5"/>
  <c r="G129" i="5" s="1"/>
  <c r="F130" i="5"/>
  <c r="G130" i="5" s="1"/>
  <c r="F131" i="5"/>
  <c r="G131" i="5" s="1"/>
  <c r="F132" i="5"/>
  <c r="G132" i="5" s="1"/>
  <c r="F133" i="5"/>
  <c r="G133" i="5" s="1"/>
  <c r="F134" i="5"/>
  <c r="G134" i="5" s="1"/>
  <c r="F135" i="5"/>
  <c r="G135" i="5" s="1"/>
  <c r="F136" i="5"/>
  <c r="G136" i="5" s="1"/>
  <c r="F137" i="5"/>
  <c r="G137" i="5" s="1"/>
  <c r="F138" i="5"/>
  <c r="G138" i="5" s="1"/>
  <c r="F139" i="5"/>
  <c r="G139" i="5" s="1"/>
  <c r="F140" i="5"/>
  <c r="G140" i="5" s="1"/>
  <c r="F141" i="5"/>
  <c r="G141" i="5" s="1"/>
  <c r="F142" i="5"/>
  <c r="G142" i="5" s="1"/>
  <c r="F143" i="5"/>
  <c r="G143" i="5" s="1"/>
  <c r="F144" i="5"/>
  <c r="G144" i="5" s="1"/>
  <c r="F145" i="5"/>
  <c r="G145" i="5" s="1"/>
  <c r="F146" i="5"/>
  <c r="G146" i="5" s="1"/>
  <c r="F147" i="5"/>
  <c r="G147" i="5" s="1"/>
  <c r="F148" i="5"/>
  <c r="G148" i="5" s="1"/>
  <c r="F149" i="5"/>
  <c r="G149" i="5" s="1"/>
  <c r="F150" i="5"/>
  <c r="G150" i="5" s="1"/>
  <c r="F151" i="5"/>
  <c r="G151" i="5" s="1"/>
  <c r="F152" i="5"/>
  <c r="G152" i="5" s="1"/>
  <c r="F153" i="5"/>
  <c r="G153" i="5" s="1"/>
  <c r="F154" i="5"/>
  <c r="G154" i="5" s="1"/>
  <c r="F155" i="5"/>
  <c r="G155" i="5" s="1"/>
  <c r="F156" i="5"/>
  <c r="G156" i="5" s="1"/>
  <c r="F157" i="5"/>
  <c r="G157" i="5" s="1"/>
  <c r="F158" i="5"/>
  <c r="G158" i="5" s="1"/>
  <c r="F159" i="5"/>
  <c r="G159" i="5" s="1"/>
  <c r="F160" i="5"/>
  <c r="G160" i="5" s="1"/>
  <c r="F161" i="5"/>
  <c r="G161" i="5" s="1"/>
  <c r="F162" i="5"/>
  <c r="G162" i="5" s="1"/>
  <c r="F163" i="5"/>
  <c r="G163" i="5" s="1"/>
  <c r="F164" i="5"/>
  <c r="G164" i="5" s="1"/>
  <c r="F165" i="5"/>
  <c r="G165" i="5" s="1"/>
  <c r="F166" i="5"/>
  <c r="G166" i="5" s="1"/>
  <c r="F167" i="5"/>
  <c r="G167" i="5" s="1"/>
  <c r="F168" i="5"/>
  <c r="G168" i="5" s="1"/>
  <c r="F169" i="5"/>
  <c r="G169" i="5" s="1"/>
  <c r="F170" i="5"/>
  <c r="G170" i="5" s="1"/>
  <c r="F171" i="5"/>
  <c r="G171" i="5" s="1"/>
  <c r="F172" i="5"/>
  <c r="G172" i="5" s="1"/>
  <c r="F173" i="5"/>
  <c r="G173" i="5" s="1"/>
  <c r="F174" i="5"/>
  <c r="G174" i="5" s="1"/>
  <c r="F175" i="5"/>
  <c r="G175" i="5" s="1"/>
  <c r="F176" i="5"/>
  <c r="G176" i="5" s="1"/>
  <c r="F177" i="5"/>
  <c r="G177" i="5" s="1"/>
  <c r="F178" i="5"/>
  <c r="G178" i="5" s="1"/>
  <c r="F179" i="5"/>
  <c r="G179" i="5" s="1"/>
  <c r="F180" i="5"/>
  <c r="G180" i="5" s="1"/>
  <c r="F181" i="5"/>
  <c r="G181" i="5" s="1"/>
  <c r="F182" i="5"/>
  <c r="G182" i="5" s="1"/>
  <c r="F183" i="5"/>
  <c r="G183" i="5" s="1"/>
  <c r="F184" i="5"/>
  <c r="G184" i="5" s="1"/>
  <c r="F185" i="5"/>
  <c r="G185" i="5" s="1"/>
  <c r="F186" i="5"/>
  <c r="G186" i="5" s="1"/>
  <c r="F187" i="5"/>
  <c r="G187" i="5" s="1"/>
  <c r="F188" i="5"/>
  <c r="G188" i="5" s="1"/>
  <c r="F189" i="5"/>
  <c r="G189" i="5" s="1"/>
  <c r="F190" i="5"/>
  <c r="G190" i="5" s="1"/>
  <c r="F191" i="5"/>
  <c r="G191" i="5" s="1"/>
  <c r="F192" i="5"/>
  <c r="G192" i="5" s="1"/>
  <c r="F193" i="5"/>
  <c r="G193" i="5" s="1"/>
  <c r="F194" i="5"/>
  <c r="G194" i="5" s="1"/>
  <c r="F195" i="5"/>
  <c r="G195" i="5" s="1"/>
  <c r="F196" i="5"/>
  <c r="G196" i="5" s="1"/>
  <c r="F197" i="5"/>
  <c r="G197" i="5" s="1"/>
  <c r="F198" i="5"/>
  <c r="G198" i="5" s="1"/>
  <c r="F199" i="5"/>
  <c r="G199" i="5" s="1"/>
  <c r="F200" i="5"/>
  <c r="G200" i="5" s="1"/>
  <c r="F201" i="5"/>
  <c r="G201" i="5" s="1"/>
  <c r="F202" i="5"/>
  <c r="G202" i="5" s="1"/>
  <c r="F203" i="5"/>
  <c r="G203" i="5" s="1"/>
  <c r="F204" i="5"/>
  <c r="G204" i="5" s="1"/>
  <c r="F205" i="5"/>
  <c r="G205" i="5" s="1"/>
  <c r="F206" i="5"/>
  <c r="G206" i="5" s="1"/>
  <c r="F207" i="5"/>
  <c r="G207" i="5" s="1"/>
  <c r="F208" i="5"/>
  <c r="G208" i="5" s="1"/>
  <c r="F209" i="5"/>
  <c r="G209" i="5" s="1"/>
  <c r="F210" i="5"/>
  <c r="G210" i="5" s="1"/>
  <c r="F111" i="5"/>
  <c r="G111" i="5" s="1"/>
  <c r="D112" i="5"/>
  <c r="E112" i="5" s="1"/>
  <c r="D113" i="5"/>
  <c r="E113" i="5" s="1"/>
  <c r="D114" i="5"/>
  <c r="E114" i="5" s="1"/>
  <c r="D115" i="5"/>
  <c r="E115" i="5" s="1"/>
  <c r="D116" i="5"/>
  <c r="E116" i="5" s="1"/>
  <c r="D117" i="5"/>
  <c r="E117" i="5" s="1"/>
  <c r="D118" i="5"/>
  <c r="E118" i="5" s="1"/>
  <c r="D119" i="5"/>
  <c r="E119" i="5" s="1"/>
  <c r="D120" i="5"/>
  <c r="E120" i="5" s="1"/>
  <c r="D121" i="5"/>
  <c r="E121" i="5" s="1"/>
  <c r="D122" i="5"/>
  <c r="E122" i="5" s="1"/>
  <c r="D123" i="5"/>
  <c r="E123" i="5" s="1"/>
  <c r="D124" i="5"/>
  <c r="E124" i="5" s="1"/>
  <c r="D125" i="5"/>
  <c r="E125" i="5" s="1"/>
  <c r="D126" i="5"/>
  <c r="E126" i="5" s="1"/>
  <c r="D127" i="5"/>
  <c r="E127" i="5" s="1"/>
  <c r="D128" i="5"/>
  <c r="E128" i="5" s="1"/>
  <c r="D129" i="5"/>
  <c r="E129" i="5" s="1"/>
  <c r="D130" i="5"/>
  <c r="E130" i="5" s="1"/>
  <c r="D131" i="5"/>
  <c r="E131" i="5" s="1"/>
  <c r="D132" i="5"/>
  <c r="E132" i="5" s="1"/>
  <c r="D133" i="5"/>
  <c r="E133" i="5" s="1"/>
  <c r="D134" i="5"/>
  <c r="E134" i="5" s="1"/>
  <c r="D135" i="5"/>
  <c r="E135" i="5" s="1"/>
  <c r="D136" i="5"/>
  <c r="E136" i="5" s="1"/>
  <c r="D137" i="5"/>
  <c r="E137" i="5" s="1"/>
  <c r="D138" i="5"/>
  <c r="E138" i="5" s="1"/>
  <c r="D139" i="5"/>
  <c r="E139" i="5" s="1"/>
  <c r="D140" i="5"/>
  <c r="E140" i="5" s="1"/>
  <c r="D141" i="5"/>
  <c r="E141" i="5" s="1"/>
  <c r="D142" i="5"/>
  <c r="E142" i="5" s="1"/>
  <c r="D143" i="5"/>
  <c r="E143" i="5" s="1"/>
  <c r="D144" i="5"/>
  <c r="E144" i="5" s="1"/>
  <c r="D145" i="5"/>
  <c r="E145" i="5" s="1"/>
  <c r="D146" i="5"/>
  <c r="E146" i="5" s="1"/>
  <c r="D147" i="5"/>
  <c r="E147" i="5" s="1"/>
  <c r="D148" i="5"/>
  <c r="E148" i="5" s="1"/>
  <c r="D149" i="5"/>
  <c r="E149" i="5" s="1"/>
  <c r="D150" i="5"/>
  <c r="E150" i="5" s="1"/>
  <c r="D151" i="5"/>
  <c r="E151" i="5" s="1"/>
  <c r="D152" i="5"/>
  <c r="E152" i="5" s="1"/>
  <c r="D153" i="5"/>
  <c r="E153" i="5" s="1"/>
  <c r="D154" i="5"/>
  <c r="E154" i="5" s="1"/>
  <c r="D155" i="5"/>
  <c r="E155" i="5" s="1"/>
  <c r="D156" i="5"/>
  <c r="E156" i="5" s="1"/>
  <c r="D157" i="5"/>
  <c r="E157" i="5" s="1"/>
  <c r="D158" i="5"/>
  <c r="E158" i="5" s="1"/>
  <c r="D159" i="5"/>
  <c r="E159" i="5" s="1"/>
  <c r="D160" i="5"/>
  <c r="E160" i="5" s="1"/>
  <c r="D161" i="5"/>
  <c r="E161" i="5" s="1"/>
  <c r="D162" i="5"/>
  <c r="E162" i="5" s="1"/>
  <c r="D163" i="5"/>
  <c r="E163" i="5" s="1"/>
  <c r="D164" i="5"/>
  <c r="E164" i="5" s="1"/>
  <c r="D165" i="5"/>
  <c r="E165" i="5" s="1"/>
  <c r="D166" i="5"/>
  <c r="E166" i="5" s="1"/>
  <c r="D167" i="5"/>
  <c r="E167" i="5" s="1"/>
  <c r="D168" i="5"/>
  <c r="E168" i="5" s="1"/>
  <c r="D169" i="5"/>
  <c r="E169" i="5" s="1"/>
  <c r="D170" i="5"/>
  <c r="E170" i="5" s="1"/>
  <c r="D171" i="5"/>
  <c r="E171" i="5" s="1"/>
  <c r="D172" i="5"/>
  <c r="E172" i="5" s="1"/>
  <c r="D173" i="5"/>
  <c r="E173" i="5" s="1"/>
  <c r="D174" i="5"/>
  <c r="E174" i="5" s="1"/>
  <c r="D175" i="5"/>
  <c r="E175" i="5" s="1"/>
  <c r="D176" i="5"/>
  <c r="E176" i="5" s="1"/>
  <c r="D177" i="5"/>
  <c r="E177" i="5" s="1"/>
  <c r="D178" i="5"/>
  <c r="E178" i="5" s="1"/>
  <c r="D179" i="5"/>
  <c r="E179" i="5" s="1"/>
  <c r="D180" i="5"/>
  <c r="E180" i="5" s="1"/>
  <c r="D181" i="5"/>
  <c r="E181" i="5" s="1"/>
  <c r="D182" i="5"/>
  <c r="E182" i="5" s="1"/>
  <c r="D183" i="5"/>
  <c r="E183" i="5" s="1"/>
  <c r="D184" i="5"/>
  <c r="E184" i="5" s="1"/>
  <c r="D185" i="5"/>
  <c r="E185" i="5" s="1"/>
  <c r="D186" i="5"/>
  <c r="E186" i="5" s="1"/>
  <c r="D187" i="5"/>
  <c r="E187" i="5" s="1"/>
  <c r="D188" i="5"/>
  <c r="E188" i="5" s="1"/>
  <c r="D189" i="5"/>
  <c r="E189" i="5" s="1"/>
  <c r="D190" i="5"/>
  <c r="E190" i="5" s="1"/>
  <c r="D191" i="5"/>
  <c r="E191" i="5" s="1"/>
  <c r="D192" i="5"/>
  <c r="E192" i="5" s="1"/>
  <c r="D193" i="5"/>
  <c r="E193" i="5" s="1"/>
  <c r="D194" i="5"/>
  <c r="E194" i="5" s="1"/>
  <c r="D195" i="5"/>
  <c r="E195" i="5" s="1"/>
  <c r="D196" i="5"/>
  <c r="E196" i="5" s="1"/>
  <c r="D197" i="5"/>
  <c r="E197" i="5" s="1"/>
  <c r="D198" i="5"/>
  <c r="E198" i="5" s="1"/>
  <c r="D199" i="5"/>
  <c r="E199" i="5" s="1"/>
  <c r="D200" i="5"/>
  <c r="E200" i="5" s="1"/>
  <c r="D201" i="5"/>
  <c r="E201" i="5" s="1"/>
  <c r="D202" i="5"/>
  <c r="E202" i="5" s="1"/>
  <c r="D203" i="5"/>
  <c r="E203" i="5" s="1"/>
  <c r="D204" i="5"/>
  <c r="E204" i="5" s="1"/>
  <c r="D205" i="5"/>
  <c r="E205" i="5" s="1"/>
  <c r="D206" i="5"/>
  <c r="E206" i="5" s="1"/>
  <c r="D207" i="5"/>
  <c r="E207" i="5" s="1"/>
  <c r="D208" i="5"/>
  <c r="E208" i="5" s="1"/>
  <c r="D209" i="5"/>
  <c r="E209" i="5" s="1"/>
  <c r="D210" i="5"/>
  <c r="E210" i="5" s="1"/>
  <c r="D111" i="5"/>
  <c r="E111" i="5" s="1"/>
  <c r="B112" i="5"/>
  <c r="C112" i="5" s="1"/>
  <c r="B113" i="5"/>
  <c r="C113" i="5" s="1"/>
  <c r="B114" i="5"/>
  <c r="C114" i="5" s="1"/>
  <c r="B115" i="5"/>
  <c r="C115" i="5" s="1"/>
  <c r="B116" i="5"/>
  <c r="C116" i="5" s="1"/>
  <c r="B117" i="5"/>
  <c r="C117" i="5" s="1"/>
  <c r="B118" i="5"/>
  <c r="C118" i="5" s="1"/>
  <c r="B119" i="5"/>
  <c r="C119" i="5" s="1"/>
  <c r="B120" i="5"/>
  <c r="C120" i="5" s="1"/>
  <c r="B121" i="5"/>
  <c r="C121" i="5" s="1"/>
  <c r="B122" i="5"/>
  <c r="C122" i="5" s="1"/>
  <c r="B123" i="5"/>
  <c r="C123" i="5" s="1"/>
  <c r="B124" i="5"/>
  <c r="C124" i="5" s="1"/>
  <c r="B125" i="5"/>
  <c r="C125" i="5" s="1"/>
  <c r="B126" i="5"/>
  <c r="C126" i="5" s="1"/>
  <c r="B127" i="5"/>
  <c r="C127" i="5" s="1"/>
  <c r="B128" i="5"/>
  <c r="C128" i="5" s="1"/>
  <c r="B129" i="5"/>
  <c r="C129" i="5" s="1"/>
  <c r="B130" i="5"/>
  <c r="C130" i="5" s="1"/>
  <c r="B131" i="5"/>
  <c r="C131" i="5" s="1"/>
  <c r="B132" i="5"/>
  <c r="C132" i="5" s="1"/>
  <c r="B133" i="5"/>
  <c r="C133" i="5" s="1"/>
  <c r="B134" i="5"/>
  <c r="C134" i="5" s="1"/>
  <c r="B135" i="5"/>
  <c r="C135" i="5" s="1"/>
  <c r="B136" i="5"/>
  <c r="C136" i="5" s="1"/>
  <c r="B137" i="5"/>
  <c r="C137" i="5" s="1"/>
  <c r="B138" i="5"/>
  <c r="C138" i="5" s="1"/>
  <c r="B139" i="5"/>
  <c r="C139" i="5" s="1"/>
  <c r="B140" i="5"/>
  <c r="C140" i="5" s="1"/>
  <c r="B141" i="5"/>
  <c r="C141" i="5" s="1"/>
  <c r="B142" i="5"/>
  <c r="C142" i="5" s="1"/>
  <c r="B143" i="5"/>
  <c r="C143" i="5" s="1"/>
  <c r="B144" i="5"/>
  <c r="C144" i="5" s="1"/>
  <c r="B145" i="5"/>
  <c r="C145" i="5" s="1"/>
  <c r="B146" i="5"/>
  <c r="C146" i="5" s="1"/>
  <c r="B147" i="5"/>
  <c r="C147" i="5" s="1"/>
  <c r="B148" i="5"/>
  <c r="C148" i="5" s="1"/>
  <c r="B149" i="5"/>
  <c r="C149" i="5" s="1"/>
  <c r="B150" i="5"/>
  <c r="C150" i="5" s="1"/>
  <c r="B151" i="5"/>
  <c r="C151" i="5" s="1"/>
  <c r="B152" i="5"/>
  <c r="C152" i="5" s="1"/>
  <c r="B153" i="5"/>
  <c r="C153" i="5" s="1"/>
  <c r="B154" i="5"/>
  <c r="C154" i="5" s="1"/>
  <c r="B155" i="5"/>
  <c r="C155" i="5" s="1"/>
  <c r="B156" i="5"/>
  <c r="C156" i="5" s="1"/>
  <c r="B157" i="5"/>
  <c r="C157" i="5" s="1"/>
  <c r="B158" i="5"/>
  <c r="C158" i="5" s="1"/>
  <c r="B159" i="5"/>
  <c r="C159" i="5" s="1"/>
  <c r="B160" i="5"/>
  <c r="C160" i="5" s="1"/>
  <c r="B161" i="5"/>
  <c r="C161" i="5" s="1"/>
  <c r="B162" i="5"/>
  <c r="C162" i="5" s="1"/>
  <c r="B163" i="5"/>
  <c r="C163" i="5" s="1"/>
  <c r="B164" i="5"/>
  <c r="C164" i="5" s="1"/>
  <c r="B165" i="5"/>
  <c r="C165" i="5" s="1"/>
  <c r="B166" i="5"/>
  <c r="C166" i="5" s="1"/>
  <c r="B167" i="5"/>
  <c r="C167" i="5" s="1"/>
  <c r="B168" i="5"/>
  <c r="C168" i="5" s="1"/>
  <c r="B169" i="5"/>
  <c r="C169" i="5" s="1"/>
  <c r="B170" i="5"/>
  <c r="C170" i="5" s="1"/>
  <c r="B171" i="5"/>
  <c r="C171" i="5" s="1"/>
  <c r="B172" i="5"/>
  <c r="C172" i="5" s="1"/>
  <c r="B173" i="5"/>
  <c r="C173" i="5" s="1"/>
  <c r="B174" i="5"/>
  <c r="C174" i="5" s="1"/>
  <c r="B175" i="5"/>
  <c r="C175" i="5" s="1"/>
  <c r="B176" i="5"/>
  <c r="C176" i="5" s="1"/>
  <c r="B177" i="5"/>
  <c r="C177" i="5" s="1"/>
  <c r="B178" i="5"/>
  <c r="C178" i="5" s="1"/>
  <c r="B179" i="5"/>
  <c r="C179" i="5" s="1"/>
  <c r="B180" i="5"/>
  <c r="C180" i="5" s="1"/>
  <c r="B181" i="5"/>
  <c r="C181" i="5" s="1"/>
  <c r="B182" i="5"/>
  <c r="C182" i="5" s="1"/>
  <c r="B183" i="5"/>
  <c r="C183" i="5" s="1"/>
  <c r="B184" i="5"/>
  <c r="C184" i="5" s="1"/>
  <c r="B185" i="5"/>
  <c r="C185" i="5" s="1"/>
  <c r="B186" i="5"/>
  <c r="C186" i="5" s="1"/>
  <c r="B187" i="5"/>
  <c r="C187" i="5" s="1"/>
  <c r="B188" i="5"/>
  <c r="C188" i="5" s="1"/>
  <c r="B189" i="5"/>
  <c r="C189" i="5" s="1"/>
  <c r="B190" i="5"/>
  <c r="C190" i="5" s="1"/>
  <c r="B191" i="5"/>
  <c r="C191" i="5" s="1"/>
  <c r="B192" i="5"/>
  <c r="C192" i="5" s="1"/>
  <c r="B193" i="5"/>
  <c r="C193" i="5" s="1"/>
  <c r="B194" i="5"/>
  <c r="C194" i="5" s="1"/>
  <c r="B195" i="5"/>
  <c r="C195" i="5" s="1"/>
  <c r="B196" i="5"/>
  <c r="C196" i="5" s="1"/>
  <c r="B197" i="5"/>
  <c r="C197" i="5" s="1"/>
  <c r="B198" i="5"/>
  <c r="C198" i="5" s="1"/>
  <c r="B199" i="5"/>
  <c r="C199" i="5" s="1"/>
  <c r="B200" i="5"/>
  <c r="C200" i="5" s="1"/>
  <c r="B201" i="5"/>
  <c r="C201" i="5" s="1"/>
  <c r="B202" i="5"/>
  <c r="C202" i="5" s="1"/>
  <c r="B203" i="5"/>
  <c r="C203" i="5" s="1"/>
  <c r="B204" i="5"/>
  <c r="C204" i="5" s="1"/>
  <c r="B205" i="5"/>
  <c r="C205" i="5" s="1"/>
  <c r="B206" i="5"/>
  <c r="C206" i="5" s="1"/>
  <c r="B207" i="5"/>
  <c r="C207" i="5" s="1"/>
  <c r="B208" i="5"/>
  <c r="C208" i="5" s="1"/>
  <c r="B209" i="5"/>
  <c r="C209" i="5" s="1"/>
  <c r="B210" i="5"/>
  <c r="C210" i="5" s="1"/>
  <c r="B111" i="5"/>
  <c r="C111" i="5" s="1"/>
  <c r="N8" i="2" s="1"/>
  <c r="P111" i="5" l="1"/>
  <c r="N11" i="2" s="1"/>
  <c r="AF7" i="2"/>
  <c r="O11" i="2" l="1"/>
  <c r="Z11" i="2"/>
  <c r="O8" i="2"/>
  <c r="Z8" i="2"/>
  <c r="J4" i="5" l="1"/>
  <c r="J3" i="5"/>
  <c r="N15" i="2" s="1"/>
  <c r="I24" i="5"/>
  <c r="J24" i="5" s="1"/>
  <c r="I25" i="5"/>
  <c r="J25" i="5" s="1"/>
  <c r="I26" i="5"/>
  <c r="J26" i="5" s="1"/>
  <c r="I27" i="5"/>
  <c r="J27" i="5" s="1"/>
  <c r="I23" i="5"/>
  <c r="J23" i="5" s="1"/>
  <c r="N20" i="2" s="1"/>
  <c r="AJ19" i="2" l="1"/>
  <c r="AJ18" i="2"/>
  <c r="AJ17" i="2"/>
  <c r="AN22" i="2"/>
  <c r="AF8" i="2" s="1"/>
  <c r="AF9" i="2"/>
  <c r="AF10" i="2" s="1"/>
  <c r="AG16" i="2" s="1"/>
  <c r="O4" i="5" l="1"/>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3" i="5"/>
  <c r="N19" i="2" l="1"/>
  <c r="E13" i="20"/>
  <c r="E14" i="20"/>
  <c r="E15" i="20"/>
  <c r="E16" i="20"/>
  <c r="E17" i="20"/>
  <c r="E18" i="20"/>
  <c r="E19" i="20"/>
  <c r="E20" i="20"/>
  <c r="E21" i="20"/>
  <c r="E22" i="20"/>
  <c r="E23" i="20"/>
  <c r="E24" i="20"/>
  <c r="E25" i="20"/>
  <c r="E26" i="20"/>
  <c r="E27" i="20"/>
  <c r="E28" i="20"/>
  <c r="E29" i="20"/>
  <c r="E30" i="20"/>
  <c r="E31" i="20"/>
  <c r="E32" i="20"/>
  <c r="E33" i="20"/>
  <c r="E34" i="20"/>
  <c r="E35" i="20"/>
  <c r="E36" i="20"/>
  <c r="E37" i="20"/>
  <c r="E38" i="20"/>
  <c r="E39" i="20"/>
  <c r="E40" i="20"/>
  <c r="E41" i="20"/>
  <c r="E42" i="20"/>
  <c r="E43" i="20"/>
  <c r="E44" i="20"/>
  <c r="E45" i="20"/>
  <c r="E46" i="20"/>
  <c r="E47" i="20"/>
  <c r="E48" i="20"/>
  <c r="E49" i="20"/>
  <c r="E51" i="20"/>
  <c r="E50" i="20"/>
  <c r="E52" i="20"/>
  <c r="E53" i="20"/>
  <c r="E54" i="20"/>
  <c r="E55" i="20"/>
  <c r="E56" i="20"/>
  <c r="E57" i="20"/>
  <c r="E58" i="20"/>
  <c r="E59" i="20"/>
  <c r="E60" i="20"/>
  <c r="E61" i="20"/>
  <c r="E62" i="20"/>
  <c r="H62" i="20" l="1"/>
  <c r="X52" i="5"/>
  <c r="U52" i="5"/>
  <c r="H61" i="20"/>
  <c r="X51" i="5"/>
  <c r="U51" i="5"/>
  <c r="H60" i="20"/>
  <c r="X50" i="5"/>
  <c r="U50" i="5"/>
  <c r="H59" i="20"/>
  <c r="X49" i="5"/>
  <c r="U49" i="5"/>
  <c r="H58" i="20"/>
  <c r="X48" i="5"/>
  <c r="U48" i="5"/>
  <c r="H57" i="20"/>
  <c r="X47" i="5"/>
  <c r="U47" i="5"/>
  <c r="H56" i="20"/>
  <c r="X46" i="5"/>
  <c r="U46" i="5"/>
  <c r="H55" i="20"/>
  <c r="X45" i="5"/>
  <c r="U45" i="5"/>
  <c r="H54" i="20"/>
  <c r="X44" i="5"/>
  <c r="U44" i="5"/>
  <c r="H53" i="20"/>
  <c r="X43" i="5"/>
  <c r="U43" i="5"/>
  <c r="H52" i="20"/>
  <c r="X42" i="5"/>
  <c r="U42" i="5"/>
  <c r="H50" i="20"/>
  <c r="X40" i="5"/>
  <c r="U40" i="5"/>
  <c r="H51" i="20"/>
  <c r="X41" i="5"/>
  <c r="U41" i="5"/>
  <c r="H49" i="20"/>
  <c r="X39" i="5"/>
  <c r="U39" i="5"/>
  <c r="H48" i="20"/>
  <c r="X38" i="5"/>
  <c r="U38" i="5"/>
  <c r="H47" i="20"/>
  <c r="X37" i="5"/>
  <c r="U37" i="5"/>
  <c r="H46" i="20"/>
  <c r="X36" i="5"/>
  <c r="U36" i="5"/>
  <c r="H45" i="20"/>
  <c r="X35" i="5"/>
  <c r="U35" i="5"/>
  <c r="H44" i="20"/>
  <c r="X34" i="5"/>
  <c r="U34" i="5"/>
  <c r="H43" i="20"/>
  <c r="X33" i="5"/>
  <c r="U33" i="5"/>
  <c r="H42" i="20"/>
  <c r="X32" i="5"/>
  <c r="U32" i="5"/>
  <c r="H41" i="20"/>
  <c r="X31" i="5"/>
  <c r="U31" i="5"/>
  <c r="X30" i="5"/>
  <c r="U30" i="5"/>
  <c r="X29" i="5"/>
  <c r="U29" i="5"/>
  <c r="X28" i="5"/>
  <c r="U28" i="5"/>
  <c r="X27" i="5"/>
  <c r="U27" i="5"/>
  <c r="X26" i="5"/>
  <c r="U26" i="5"/>
  <c r="X25" i="5"/>
  <c r="U25" i="5"/>
  <c r="X24" i="5"/>
  <c r="U24" i="5"/>
  <c r="X23" i="5"/>
  <c r="U23" i="5"/>
  <c r="X22" i="5"/>
  <c r="U22" i="5"/>
  <c r="X21" i="5"/>
  <c r="U21" i="5"/>
  <c r="X20" i="5"/>
  <c r="U20" i="5"/>
  <c r="X19" i="5"/>
  <c r="U19" i="5"/>
  <c r="X18" i="5"/>
  <c r="U18" i="5"/>
  <c r="X17" i="5"/>
  <c r="U17" i="5"/>
  <c r="X16" i="5"/>
  <c r="U16" i="5"/>
  <c r="X15" i="5"/>
  <c r="U15" i="5"/>
  <c r="X14" i="5"/>
  <c r="U14" i="5"/>
  <c r="X13" i="5"/>
  <c r="U13" i="5"/>
  <c r="X12" i="5"/>
  <c r="U12" i="5"/>
  <c r="X11" i="5"/>
  <c r="U11" i="5"/>
  <c r="X10" i="5"/>
  <c r="U10" i="5"/>
  <c r="X9" i="5"/>
  <c r="U9" i="5"/>
  <c r="X8" i="5"/>
  <c r="U8" i="5"/>
  <c r="X7" i="5"/>
  <c r="U7" i="5"/>
  <c r="X6" i="5"/>
  <c r="U6" i="5"/>
  <c r="X5" i="5"/>
  <c r="U5" i="5"/>
  <c r="X4" i="5"/>
  <c r="U4" i="5"/>
  <c r="X3" i="5"/>
  <c r="U3" i="5"/>
  <c r="H40" i="20"/>
  <c r="H39" i="20"/>
  <c r="H38" i="20"/>
  <c r="H37" i="20"/>
  <c r="H36" i="20"/>
  <c r="H35" i="20"/>
  <c r="H34" i="20"/>
  <c r="H33" i="20"/>
  <c r="H32" i="20"/>
  <c r="H31" i="20"/>
  <c r="H30" i="20"/>
  <c r="H29" i="20"/>
  <c r="H28" i="20"/>
  <c r="H27" i="20"/>
  <c r="H26" i="20"/>
  <c r="H25" i="20"/>
  <c r="H24" i="20"/>
  <c r="H23" i="20"/>
  <c r="H22" i="20"/>
  <c r="H21" i="20"/>
  <c r="H20" i="20"/>
  <c r="H19" i="20"/>
  <c r="H18" i="20"/>
  <c r="H17" i="20"/>
  <c r="H16" i="20"/>
  <c r="H15" i="20"/>
  <c r="H14" i="20"/>
  <c r="H13" i="20"/>
  <c r="V3" i="5" l="1"/>
  <c r="Y3" i="5"/>
  <c r="V4" i="5"/>
  <c r="Y4" i="5"/>
  <c r="V5" i="5"/>
  <c r="Y5" i="5"/>
  <c r="V6" i="5"/>
  <c r="Y6" i="5"/>
  <c r="V7" i="5"/>
  <c r="Y7" i="5"/>
  <c r="V8" i="5"/>
  <c r="Y8" i="5"/>
  <c r="V9" i="5"/>
  <c r="Y9" i="5"/>
  <c r="V10" i="5"/>
  <c r="Y10" i="5"/>
  <c r="V11" i="5"/>
  <c r="Y11" i="5"/>
  <c r="V12" i="5"/>
  <c r="Y12" i="5"/>
  <c r="V13" i="5"/>
  <c r="Y13" i="5"/>
  <c r="V14" i="5"/>
  <c r="Y14" i="5"/>
  <c r="V15" i="5"/>
  <c r="Y15" i="5"/>
  <c r="V16" i="5"/>
  <c r="Y16" i="5"/>
  <c r="V17" i="5"/>
  <c r="Y17" i="5"/>
  <c r="V18" i="5"/>
  <c r="Y18" i="5"/>
  <c r="V19" i="5"/>
  <c r="Y19" i="5"/>
  <c r="V20" i="5"/>
  <c r="Y20" i="5"/>
  <c r="V21" i="5"/>
  <c r="Y21" i="5"/>
  <c r="V22" i="5"/>
  <c r="Y22" i="5"/>
  <c r="V23" i="5"/>
  <c r="Y23" i="5"/>
  <c r="V24" i="5"/>
  <c r="Y24" i="5"/>
  <c r="V25" i="5"/>
  <c r="Y25" i="5"/>
  <c r="V26" i="5"/>
  <c r="Y26" i="5"/>
  <c r="V27" i="5"/>
  <c r="Y27" i="5"/>
  <c r="V28" i="5"/>
  <c r="Y28" i="5"/>
  <c r="V29" i="5"/>
  <c r="Y29" i="5"/>
  <c r="V30" i="5"/>
  <c r="Y30" i="5"/>
  <c r="V31" i="5"/>
  <c r="Y31" i="5"/>
  <c r="V32" i="5"/>
  <c r="Y32" i="5"/>
  <c r="V33" i="5"/>
  <c r="Y33" i="5"/>
  <c r="V34" i="5"/>
  <c r="Y34" i="5"/>
  <c r="V35" i="5"/>
  <c r="Y35" i="5"/>
  <c r="V36" i="5"/>
  <c r="Y36" i="5"/>
  <c r="V37" i="5"/>
  <c r="Y37" i="5"/>
  <c r="V38" i="5"/>
  <c r="Y38" i="5"/>
  <c r="V39" i="5"/>
  <c r="Y39" i="5"/>
  <c r="V41" i="5"/>
  <c r="Y41" i="5"/>
  <c r="V40" i="5"/>
  <c r="Y40" i="5"/>
  <c r="V42" i="5"/>
  <c r="Y42" i="5"/>
  <c r="V43" i="5"/>
  <c r="Y43" i="5"/>
  <c r="V44" i="5"/>
  <c r="Y44" i="5"/>
  <c r="V45" i="5"/>
  <c r="Y45" i="5"/>
  <c r="V46" i="5"/>
  <c r="Y46" i="5"/>
  <c r="V47" i="5"/>
  <c r="Y47" i="5"/>
  <c r="V48" i="5"/>
  <c r="Y48" i="5"/>
  <c r="V49" i="5"/>
  <c r="Y49" i="5"/>
  <c r="V50" i="5"/>
  <c r="Y50" i="5"/>
  <c r="V51" i="5"/>
  <c r="Y51" i="5"/>
  <c r="V52" i="5"/>
  <c r="Y52" i="5"/>
  <c r="N22" i="2" l="1"/>
  <c r="R4" i="5"/>
  <c r="R5" i="5"/>
  <c r="R6" i="5"/>
  <c r="R7" i="5"/>
  <c r="R8" i="5"/>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3" i="5"/>
  <c r="P4" i="5"/>
  <c r="P5" i="5"/>
  <c r="P6" i="5"/>
  <c r="P7" i="5"/>
  <c r="P8" i="5"/>
  <c r="P9" i="5"/>
  <c r="P10" i="5"/>
  <c r="P11" i="5"/>
  <c r="P12" i="5"/>
  <c r="P13" i="5"/>
  <c r="P14" i="5"/>
  <c r="P15" i="5"/>
  <c r="P16" i="5"/>
  <c r="P17" i="5"/>
  <c r="P18" i="5"/>
  <c r="P19" i="5"/>
  <c r="P20" i="5"/>
  <c r="P21" i="5"/>
  <c r="P22" i="5"/>
  <c r="P23" i="5"/>
  <c r="P24" i="5"/>
  <c r="P25" i="5"/>
  <c r="P26" i="5"/>
  <c r="P27" i="5"/>
  <c r="P28" i="5"/>
  <c r="P29" i="5"/>
  <c r="P30" i="5"/>
  <c r="P31" i="5"/>
  <c r="P32" i="5"/>
  <c r="P33" i="5"/>
  <c r="P34" i="5"/>
  <c r="P35" i="5"/>
  <c r="P36" i="5"/>
  <c r="P37" i="5"/>
  <c r="P38" i="5"/>
  <c r="P39" i="5"/>
  <c r="P40" i="5"/>
  <c r="P41" i="5"/>
  <c r="P42" i="5"/>
  <c r="P43" i="5"/>
  <c r="P44" i="5"/>
  <c r="P45" i="5"/>
  <c r="P46" i="5"/>
  <c r="P47" i="5"/>
  <c r="P48" i="5"/>
  <c r="P49" i="5"/>
  <c r="P50" i="5"/>
  <c r="P51" i="5"/>
  <c r="P52" i="5"/>
  <c r="P3" i="5"/>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4" i="18"/>
  <c r="H18" i="18"/>
  <c r="H19" i="18"/>
  <c r="H22" i="18"/>
  <c r="H23" i="18"/>
  <c r="H27" i="18"/>
  <c r="H31" i="18"/>
  <c r="H32" i="18"/>
  <c r="H40" i="18"/>
  <c r="H41" i="18"/>
  <c r="H44" i="18"/>
  <c r="H47" i="18"/>
  <c r="H49" i="18"/>
  <c r="H54" i="18"/>
  <c r="H56" i="18"/>
  <c r="H60" i="18"/>
  <c r="H61" i="18"/>
  <c r="H66" i="18"/>
  <c r="H37" i="18"/>
  <c r="H17" i="18"/>
  <c r="H24" i="18"/>
  <c r="H29" i="18"/>
  <c r="H30" i="18"/>
  <c r="H34" i="18"/>
  <c r="H35" i="18"/>
  <c r="H39" i="18"/>
  <c r="H43" i="18"/>
  <c r="H45" i="18"/>
  <c r="H48" i="18"/>
  <c r="H51" i="18"/>
  <c r="H55" i="18"/>
  <c r="H58" i="18"/>
  <c r="H59" i="18"/>
  <c r="H62" i="18"/>
  <c r="H63" i="18"/>
  <c r="H64" i="18"/>
  <c r="H65" i="18"/>
  <c r="H13" i="18"/>
  <c r="H15" i="18"/>
  <c r="H16" i="18"/>
  <c r="H20" i="18"/>
  <c r="H21" i="18"/>
  <c r="H25" i="18"/>
  <c r="H26" i="18"/>
  <c r="H28" i="18"/>
  <c r="H33" i="18"/>
  <c r="H36" i="18"/>
  <c r="H38" i="18"/>
  <c r="H42" i="18"/>
  <c r="H46" i="18"/>
  <c r="H50" i="18"/>
  <c r="H52" i="18"/>
  <c r="H53" i="18"/>
  <c r="H57" i="18"/>
  <c r="H67" i="18"/>
  <c r="N17" i="2" l="1"/>
  <c r="Z17" i="2" s="1"/>
  <c r="Z22" i="2"/>
  <c r="O22" i="2"/>
  <c r="S3" i="5"/>
  <c r="S52" i="5"/>
  <c r="S51" i="5"/>
  <c r="S50" i="5"/>
  <c r="S49" i="5"/>
  <c r="S48" i="5"/>
  <c r="S47" i="5"/>
  <c r="S46" i="5"/>
  <c r="S45" i="5"/>
  <c r="S44" i="5"/>
  <c r="S43" i="5"/>
  <c r="S42" i="5"/>
  <c r="S41" i="5"/>
  <c r="S40" i="5"/>
  <c r="S39" i="5"/>
  <c r="S38" i="5"/>
  <c r="S37" i="5"/>
  <c r="S36" i="5"/>
  <c r="S35" i="5"/>
  <c r="S34" i="5"/>
  <c r="S33" i="5"/>
  <c r="S32" i="5"/>
  <c r="S31" i="5"/>
  <c r="S30" i="5"/>
  <c r="S29" i="5"/>
  <c r="S28" i="5"/>
  <c r="S27" i="5"/>
  <c r="S26" i="5"/>
  <c r="S25" i="5"/>
  <c r="S24" i="5"/>
  <c r="S23" i="5"/>
  <c r="S22" i="5"/>
  <c r="S21" i="5"/>
  <c r="S20" i="5"/>
  <c r="S19" i="5"/>
  <c r="S18" i="5"/>
  <c r="S17" i="5"/>
  <c r="S16" i="5"/>
  <c r="S15" i="5"/>
  <c r="S14" i="5"/>
  <c r="S13" i="5"/>
  <c r="S12" i="5"/>
  <c r="S11" i="5"/>
  <c r="S10" i="5"/>
  <c r="S9" i="5"/>
  <c r="S8" i="5"/>
  <c r="S7" i="5"/>
  <c r="S6" i="5"/>
  <c r="S5" i="5"/>
  <c r="S4" i="5"/>
  <c r="H68" i="18"/>
  <c r="N18" i="2" l="1"/>
  <c r="Z19" i="2"/>
  <c r="L4" i="5"/>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3" i="5"/>
  <c r="Z18" i="2" l="1"/>
  <c r="O18" i="2"/>
  <c r="M3" i="5"/>
  <c r="M85" i="5"/>
  <c r="M84" i="5"/>
  <c r="M83" i="5"/>
  <c r="M82" i="5"/>
  <c r="M81" i="5"/>
  <c r="M80" i="5"/>
  <c r="M79" i="5"/>
  <c r="M78" i="5"/>
  <c r="M77" i="5"/>
  <c r="M76" i="5"/>
  <c r="M75" i="5"/>
  <c r="M74" i="5"/>
  <c r="M73" i="5"/>
  <c r="M72" i="5"/>
  <c r="M71" i="5"/>
  <c r="M70" i="5"/>
  <c r="M69" i="5"/>
  <c r="M68" i="5"/>
  <c r="M67" i="5"/>
  <c r="M66" i="5"/>
  <c r="M65" i="5"/>
  <c r="M64" i="5"/>
  <c r="M63" i="5"/>
  <c r="M62" i="5"/>
  <c r="M61" i="5"/>
  <c r="M60" i="5"/>
  <c r="M59" i="5"/>
  <c r="M58" i="5"/>
  <c r="M57" i="5"/>
  <c r="M56" i="5"/>
  <c r="M55" i="5"/>
  <c r="M54" i="5"/>
  <c r="M53" i="5"/>
  <c r="M52" i="5"/>
  <c r="M51" i="5"/>
  <c r="M50" i="5"/>
  <c r="M49" i="5"/>
  <c r="M48"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6" i="5"/>
  <c r="M15" i="5"/>
  <c r="M14" i="5"/>
  <c r="M13" i="5"/>
  <c r="M12" i="5"/>
  <c r="M11" i="5"/>
  <c r="M10" i="5"/>
  <c r="M9" i="5"/>
  <c r="M8" i="5"/>
  <c r="M7" i="5"/>
  <c r="M6" i="5"/>
  <c r="M5" i="5"/>
  <c r="M4" i="5"/>
  <c r="Z15" i="2"/>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3" i="5"/>
  <c r="N16" i="2" l="1"/>
  <c r="Z16" i="2"/>
  <c r="I17" i="5"/>
  <c r="J17" i="5" s="1"/>
  <c r="I18" i="5"/>
  <c r="J18" i="5" s="1"/>
  <c r="N21" i="2" s="1"/>
  <c r="Z20" i="2" l="1"/>
  <c r="Z21" i="2"/>
  <c r="N23" i="2"/>
  <c r="O21" i="2"/>
  <c r="O20" i="2"/>
  <c r="O19" i="2"/>
  <c r="H112" i="6"/>
  <c r="A102" i="5" s="1"/>
  <c r="B102" i="5" s="1"/>
  <c r="H111" i="6"/>
  <c r="A101" i="5" s="1"/>
  <c r="B101" i="5" s="1"/>
  <c r="H110" i="6"/>
  <c r="A100" i="5" s="1"/>
  <c r="B100" i="5" s="1"/>
  <c r="H109" i="6"/>
  <c r="A99" i="5" s="1"/>
  <c r="B99" i="5" s="1"/>
  <c r="H108" i="6"/>
  <c r="A98" i="5" s="1"/>
  <c r="B98" i="5" s="1"/>
  <c r="H107" i="6"/>
  <c r="A97" i="5" s="1"/>
  <c r="B97" i="5" s="1"/>
  <c r="H106" i="6"/>
  <c r="A96" i="5" s="1"/>
  <c r="B96" i="5" s="1"/>
  <c r="H105" i="6"/>
  <c r="A95" i="5" s="1"/>
  <c r="B95" i="5" s="1"/>
  <c r="H104" i="6"/>
  <c r="A94" i="5" s="1"/>
  <c r="B94" i="5" s="1"/>
  <c r="H103" i="6"/>
  <c r="A93" i="5" s="1"/>
  <c r="B93" i="5" s="1"/>
  <c r="H102" i="6"/>
  <c r="A92" i="5" s="1"/>
  <c r="B92" i="5" s="1"/>
  <c r="H101" i="6"/>
  <c r="A91" i="5" s="1"/>
  <c r="B91" i="5" s="1"/>
  <c r="H100" i="6"/>
  <c r="A90" i="5" s="1"/>
  <c r="B90" i="5" s="1"/>
  <c r="H99" i="6"/>
  <c r="A89" i="5" s="1"/>
  <c r="B89" i="5" s="1"/>
  <c r="H98" i="6"/>
  <c r="A88" i="5" s="1"/>
  <c r="B88" i="5" s="1"/>
  <c r="H97" i="6"/>
  <c r="A87" i="5" s="1"/>
  <c r="B87" i="5" s="1"/>
  <c r="H96" i="6"/>
  <c r="A86" i="5" s="1"/>
  <c r="B86" i="5" s="1"/>
  <c r="H95" i="6"/>
  <c r="A85" i="5" s="1"/>
  <c r="B85" i="5" s="1"/>
  <c r="H94" i="6"/>
  <c r="A84" i="5" s="1"/>
  <c r="B84" i="5" s="1"/>
  <c r="H93" i="6"/>
  <c r="A83" i="5" s="1"/>
  <c r="B83" i="5" s="1"/>
  <c r="H92" i="6"/>
  <c r="A82" i="5" s="1"/>
  <c r="B82" i="5" s="1"/>
  <c r="H91" i="6"/>
  <c r="A81" i="5" s="1"/>
  <c r="B81" i="5" s="1"/>
  <c r="H90" i="6"/>
  <c r="A80" i="5" s="1"/>
  <c r="B80" i="5" s="1"/>
  <c r="H89" i="6"/>
  <c r="A79" i="5" s="1"/>
  <c r="B79" i="5" s="1"/>
  <c r="H88" i="6"/>
  <c r="A78" i="5" s="1"/>
  <c r="B78" i="5" s="1"/>
  <c r="H87" i="6"/>
  <c r="A77" i="5" s="1"/>
  <c r="B77" i="5" s="1"/>
  <c r="H86" i="6"/>
  <c r="A76" i="5" s="1"/>
  <c r="B76" i="5" s="1"/>
  <c r="H85" i="6"/>
  <c r="A75" i="5" s="1"/>
  <c r="B75" i="5" s="1"/>
  <c r="H84" i="6"/>
  <c r="A74" i="5" s="1"/>
  <c r="B74" i="5" s="1"/>
  <c r="H83" i="6"/>
  <c r="A73" i="5" s="1"/>
  <c r="B73" i="5" s="1"/>
  <c r="H82" i="6"/>
  <c r="A72" i="5" s="1"/>
  <c r="B72" i="5" s="1"/>
  <c r="H81" i="6"/>
  <c r="A71" i="5" s="1"/>
  <c r="B71" i="5" s="1"/>
  <c r="H80" i="6"/>
  <c r="A70" i="5" s="1"/>
  <c r="B70" i="5" s="1"/>
  <c r="H79" i="6"/>
  <c r="A69" i="5" s="1"/>
  <c r="B69" i="5" s="1"/>
  <c r="H78" i="6"/>
  <c r="A68" i="5" s="1"/>
  <c r="B68" i="5" s="1"/>
  <c r="H77" i="6"/>
  <c r="A67" i="5" s="1"/>
  <c r="B67" i="5" s="1"/>
  <c r="H76" i="6"/>
  <c r="A66" i="5" s="1"/>
  <c r="B66" i="5" s="1"/>
  <c r="H75" i="6"/>
  <c r="A65" i="5" s="1"/>
  <c r="B65" i="5" s="1"/>
  <c r="H74" i="6"/>
  <c r="A64" i="5" s="1"/>
  <c r="B64" i="5" s="1"/>
  <c r="H73" i="6"/>
  <c r="A63" i="5" s="1"/>
  <c r="B63" i="5" s="1"/>
  <c r="H72" i="6"/>
  <c r="A62" i="5" s="1"/>
  <c r="B62" i="5" s="1"/>
  <c r="H71" i="6"/>
  <c r="A61" i="5" s="1"/>
  <c r="B61" i="5" s="1"/>
  <c r="H70" i="6"/>
  <c r="A60" i="5" s="1"/>
  <c r="B60" i="5" s="1"/>
  <c r="H69" i="6"/>
  <c r="A59" i="5" s="1"/>
  <c r="B59" i="5" s="1"/>
  <c r="H68" i="6"/>
  <c r="A58" i="5" s="1"/>
  <c r="B58" i="5" s="1"/>
  <c r="H67" i="6"/>
  <c r="A57" i="5" s="1"/>
  <c r="B57" i="5" s="1"/>
  <c r="H66" i="6"/>
  <c r="A56" i="5" s="1"/>
  <c r="B56" i="5" s="1"/>
  <c r="H65" i="6"/>
  <c r="A55" i="5" s="1"/>
  <c r="B55" i="5" s="1"/>
  <c r="H64" i="6"/>
  <c r="A54" i="5" s="1"/>
  <c r="B54" i="5" s="1"/>
  <c r="H63" i="6"/>
  <c r="A53" i="5" s="1"/>
  <c r="B53" i="5" s="1"/>
  <c r="H62" i="6"/>
  <c r="A52" i="5" s="1"/>
  <c r="B52" i="5" s="1"/>
  <c r="H61" i="6"/>
  <c r="A51" i="5" s="1"/>
  <c r="B51" i="5" s="1"/>
  <c r="H60" i="6"/>
  <c r="A50" i="5" s="1"/>
  <c r="B50" i="5" s="1"/>
  <c r="H59" i="6"/>
  <c r="A49" i="5" s="1"/>
  <c r="B49" i="5" s="1"/>
  <c r="H58" i="6"/>
  <c r="A48" i="5" s="1"/>
  <c r="B48" i="5" s="1"/>
  <c r="H57" i="6"/>
  <c r="A47" i="5" s="1"/>
  <c r="B47" i="5" s="1"/>
  <c r="H56" i="6"/>
  <c r="A46" i="5" s="1"/>
  <c r="B46" i="5" s="1"/>
  <c r="H55" i="6"/>
  <c r="A45" i="5" s="1"/>
  <c r="B45" i="5" s="1"/>
  <c r="H54" i="6"/>
  <c r="A44" i="5" s="1"/>
  <c r="B44" i="5" s="1"/>
  <c r="H53" i="6"/>
  <c r="A43" i="5" s="1"/>
  <c r="B43" i="5" s="1"/>
  <c r="H52" i="6"/>
  <c r="A42" i="5" s="1"/>
  <c r="B42" i="5" s="1"/>
  <c r="H51" i="6"/>
  <c r="A41" i="5" s="1"/>
  <c r="B41" i="5" s="1"/>
  <c r="H50" i="6"/>
  <c r="A40" i="5" s="1"/>
  <c r="B40" i="5" s="1"/>
  <c r="H49" i="6"/>
  <c r="A39" i="5" s="1"/>
  <c r="B39" i="5" s="1"/>
  <c r="H48" i="6"/>
  <c r="A38" i="5" s="1"/>
  <c r="B38" i="5" s="1"/>
  <c r="H47" i="6"/>
  <c r="A37" i="5" s="1"/>
  <c r="B37" i="5" s="1"/>
  <c r="H46" i="6"/>
  <c r="A36" i="5" s="1"/>
  <c r="B36" i="5" s="1"/>
  <c r="H45" i="6"/>
  <c r="A35" i="5" s="1"/>
  <c r="B35" i="5" s="1"/>
  <c r="H44" i="6"/>
  <c r="A34" i="5" s="1"/>
  <c r="B34" i="5" s="1"/>
  <c r="H43" i="6"/>
  <c r="A33" i="5" s="1"/>
  <c r="B33" i="5" s="1"/>
  <c r="H42" i="6"/>
  <c r="A32" i="5" s="1"/>
  <c r="B32" i="5" s="1"/>
  <c r="H41" i="6"/>
  <c r="A31" i="5" s="1"/>
  <c r="B31" i="5" s="1"/>
  <c r="H40" i="6"/>
  <c r="A30" i="5" s="1"/>
  <c r="B30" i="5" s="1"/>
  <c r="H39" i="6"/>
  <c r="A29" i="5" s="1"/>
  <c r="B29" i="5" s="1"/>
  <c r="H38" i="6"/>
  <c r="A28" i="5" s="1"/>
  <c r="B28" i="5" s="1"/>
  <c r="H37" i="6"/>
  <c r="A27" i="5" s="1"/>
  <c r="B27" i="5" s="1"/>
  <c r="H36" i="6"/>
  <c r="A26" i="5" s="1"/>
  <c r="B26" i="5" s="1"/>
  <c r="H35" i="6"/>
  <c r="A25" i="5" s="1"/>
  <c r="B25" i="5" s="1"/>
  <c r="H34" i="6"/>
  <c r="A24" i="5" s="1"/>
  <c r="B24" i="5" s="1"/>
  <c r="H33" i="6"/>
  <c r="A23" i="5" s="1"/>
  <c r="B23" i="5" s="1"/>
  <c r="H32" i="6"/>
  <c r="A22" i="5" s="1"/>
  <c r="B22" i="5" s="1"/>
  <c r="H31" i="6"/>
  <c r="A21" i="5" s="1"/>
  <c r="B21" i="5" s="1"/>
  <c r="H30" i="6"/>
  <c r="A20" i="5" s="1"/>
  <c r="B20" i="5" s="1"/>
  <c r="H29" i="6"/>
  <c r="A19" i="5" s="1"/>
  <c r="B19" i="5" s="1"/>
  <c r="H28" i="6"/>
  <c r="A18" i="5" s="1"/>
  <c r="B18" i="5" s="1"/>
  <c r="H27" i="6"/>
  <c r="A17" i="5" s="1"/>
  <c r="B17" i="5" s="1"/>
  <c r="H26" i="6"/>
  <c r="A16" i="5" s="1"/>
  <c r="B16" i="5" s="1"/>
  <c r="H25" i="6"/>
  <c r="A15" i="5" s="1"/>
  <c r="B15" i="5" s="1"/>
  <c r="H24" i="6"/>
  <c r="A14" i="5" s="1"/>
  <c r="B14" i="5" s="1"/>
  <c r="H23" i="6"/>
  <c r="A13" i="5" s="1"/>
  <c r="B13" i="5" s="1"/>
  <c r="H22" i="6"/>
  <c r="A12" i="5" s="1"/>
  <c r="B12" i="5" s="1"/>
  <c r="H21" i="6"/>
  <c r="A11" i="5" s="1"/>
  <c r="B11" i="5" s="1"/>
  <c r="H20" i="6"/>
  <c r="A10" i="5" s="1"/>
  <c r="B10" i="5" s="1"/>
  <c r="H19" i="6"/>
  <c r="A9" i="5" s="1"/>
  <c r="B9" i="5" s="1"/>
  <c r="H18" i="6"/>
  <c r="A8" i="5" s="1"/>
  <c r="B8" i="5" s="1"/>
  <c r="H17" i="6"/>
  <c r="A7" i="5" s="1"/>
  <c r="B7" i="5" s="1"/>
  <c r="H16" i="6"/>
  <c r="A6" i="5" s="1"/>
  <c r="B6" i="5" s="1"/>
  <c r="H15" i="6"/>
  <c r="A5" i="5" s="1"/>
  <c r="B5" i="5" s="1"/>
  <c r="H14" i="6"/>
  <c r="A4" i="5" s="1"/>
  <c r="B4" i="5" s="1"/>
  <c r="H13" i="6"/>
  <c r="A3" i="5" s="1"/>
  <c r="B3" i="5" s="1"/>
  <c r="N9" i="2" s="1"/>
  <c r="N12" i="2" l="1"/>
  <c r="O12" i="2" s="1"/>
  <c r="E5" i="2" s="1"/>
  <c r="Z9" i="2"/>
  <c r="Z23" i="2"/>
  <c r="O23" i="2"/>
  <c r="G3" i="5"/>
  <c r="G8" i="5"/>
  <c r="G12" i="5"/>
  <c r="G94" i="5"/>
  <c r="G95" i="5"/>
  <c r="G96" i="5"/>
  <c r="G97" i="5"/>
  <c r="G98" i="5"/>
  <c r="G99" i="5"/>
  <c r="G100" i="5"/>
  <c r="G101" i="5"/>
  <c r="G102" i="5"/>
  <c r="O17" i="2"/>
  <c r="G93" i="5" l="1"/>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1" i="5"/>
  <c r="G10" i="5"/>
  <c r="G9" i="5"/>
  <c r="G7" i="5"/>
  <c r="G6" i="5"/>
  <c r="G5" i="5"/>
  <c r="G4" i="5"/>
  <c r="N14" i="2" l="1"/>
  <c r="Z14" i="2"/>
  <c r="O9" i="2"/>
  <c r="O15" i="2"/>
  <c r="O16" i="2"/>
  <c r="O14" i="2" l="1"/>
  <c r="N24" i="2"/>
  <c r="O24" i="2" s="1"/>
  <c r="E7" i="2" s="1"/>
  <c r="P24" i="2"/>
  <c r="Z24" i="2"/>
  <c r="W31" i="2" s="1"/>
  <c r="W33" i="2" s="1"/>
</calcChain>
</file>

<file path=xl/sharedStrings.xml><?xml version="1.0" encoding="utf-8"?>
<sst xmlns="http://schemas.openxmlformats.org/spreadsheetml/2006/main" count="12364" uniqueCount="717">
  <si>
    <t>no</t>
  </si>
  <si>
    <t>result</t>
  </si>
  <si>
    <t>speed</t>
  </si>
  <si>
    <t>arrow</t>
  </si>
  <si>
    <t>POOR</t>
  </si>
  <si>
    <t>FAIR</t>
  </si>
  <si>
    <t>AVERAGE</t>
  </si>
  <si>
    <t>SalesPersons</t>
  </si>
  <si>
    <t>Monday</t>
  </si>
  <si>
    <t>Tuesday</t>
  </si>
  <si>
    <t>Wednesday</t>
  </si>
  <si>
    <t>Thursday</t>
  </si>
  <si>
    <t>Friday</t>
  </si>
  <si>
    <t>Alan Barry</t>
  </si>
  <si>
    <t>Cristian Everett</t>
  </si>
  <si>
    <t>Jayson Soto</t>
  </si>
  <si>
    <t>Olive Goodman</t>
  </si>
  <si>
    <t>Krish Black</t>
  </si>
  <si>
    <t>Victor Bates</t>
  </si>
  <si>
    <t>Javier Joseph</t>
  </si>
  <si>
    <t>Kamora Hale</t>
  </si>
  <si>
    <t>Alena Rivera</t>
  </si>
  <si>
    <t>Samuel Horton</t>
  </si>
  <si>
    <t>Madisyn Contreras</t>
  </si>
  <si>
    <t>Bradyn Lyons</t>
  </si>
  <si>
    <t>Gavyn Moran</t>
  </si>
  <si>
    <t>Amaris Mullen</t>
  </si>
  <si>
    <t>Patience Blevins</t>
  </si>
  <si>
    <t>Natalee Gibbs</t>
  </si>
  <si>
    <t>Sam Mullins</t>
  </si>
  <si>
    <t>Jaylin Doyle</t>
  </si>
  <si>
    <t>Kennedy Foster</t>
  </si>
  <si>
    <t>Caitlyn Reeves</t>
  </si>
  <si>
    <t>Maria Ortega</t>
  </si>
  <si>
    <t>Emery Mcdonald</t>
  </si>
  <si>
    <t>Joslyn Garner</t>
  </si>
  <si>
    <t>Dania Mooney</t>
  </si>
  <si>
    <t>Tripp Smith</t>
  </si>
  <si>
    <t>Alina Frey</t>
  </si>
  <si>
    <t>Jameson Walton</t>
  </si>
  <si>
    <t>Cruz Savage</t>
  </si>
  <si>
    <t>Keyla Blankenship</t>
  </si>
  <si>
    <t>Mireya Cardenas</t>
  </si>
  <si>
    <t>Dalton Caldwell</t>
  </si>
  <si>
    <t>Anabelle Keller</t>
  </si>
  <si>
    <t>Giovanni Hanson</t>
  </si>
  <si>
    <t>Christine Conley</t>
  </si>
  <si>
    <t>Raina Gibbs</t>
  </si>
  <si>
    <t>Leonard David</t>
  </si>
  <si>
    <t>Malakai Stafford</t>
  </si>
  <si>
    <t>Brody Nash</t>
  </si>
  <si>
    <t>Hunter Mcconnell</t>
  </si>
  <si>
    <t>Aria Herrera</t>
  </si>
  <si>
    <t>Anahi Beltran</t>
  </si>
  <si>
    <t>Chaim Dorsey</t>
  </si>
  <si>
    <t>Edith Blevins</t>
  </si>
  <si>
    <t>Adelaide Valdez</t>
  </si>
  <si>
    <t>Giselle Schwartz</t>
  </si>
  <si>
    <t>David Jacobson</t>
  </si>
  <si>
    <t>Lola Bryant</t>
  </si>
  <si>
    <t>Ernest Munoz</t>
  </si>
  <si>
    <t>Cassandra Rowland</t>
  </si>
  <si>
    <t>Alayna Horton</t>
  </si>
  <si>
    <t>Lamar Stein</t>
  </si>
  <si>
    <t>Katherine Woodard</t>
  </si>
  <si>
    <t>Jaron Harris</t>
  </si>
  <si>
    <t>Miracle Gallagher</t>
  </si>
  <si>
    <t>Hudson Randall</t>
  </si>
  <si>
    <t>Claire Huynh</t>
  </si>
  <si>
    <t>Milton Lara</t>
  </si>
  <si>
    <t>Davis Atkins</t>
  </si>
  <si>
    <t>Leila Strong</t>
  </si>
  <si>
    <t>Pierce Daugherty</t>
  </si>
  <si>
    <t>Matteo Conley</t>
  </si>
  <si>
    <t>Ray Jenkins</t>
  </si>
  <si>
    <t>Conrad Acevedo</t>
  </si>
  <si>
    <t>Enzo Benitez</t>
  </si>
  <si>
    <t>Aspen Benjamin</t>
  </si>
  <si>
    <t>Jabari Oneill</t>
  </si>
  <si>
    <t>Kristopher Goodwin</t>
  </si>
  <si>
    <t>Allyson Gamble</t>
  </si>
  <si>
    <t>Elsie Lewis</t>
  </si>
  <si>
    <t>Lorenzo Mcbride</t>
  </si>
  <si>
    <t>Dalton Pearson</t>
  </si>
  <si>
    <t>Camren Terrell</t>
  </si>
  <si>
    <t>Elian Duke</t>
  </si>
  <si>
    <t>Camila Chapman</t>
  </si>
  <si>
    <t>Mareli Medina</t>
  </si>
  <si>
    <t>Julius Shah</t>
  </si>
  <si>
    <t>Aria Steele</t>
  </si>
  <si>
    <t>Mark Mays</t>
  </si>
  <si>
    <t>Rose Brewer</t>
  </si>
  <si>
    <t>Amari Glass</t>
  </si>
  <si>
    <t>Henry Osborn</t>
  </si>
  <si>
    <t>Avery Hawkins</t>
  </si>
  <si>
    <t>Brock Copeland</t>
  </si>
  <si>
    <t>Destinee Shepherd</t>
  </si>
  <si>
    <t>Zachariah Tapia</t>
  </si>
  <si>
    <t>Kasey Keith</t>
  </si>
  <si>
    <t>Rex Wood</t>
  </si>
  <si>
    <t>Alissa Simpson</t>
  </si>
  <si>
    <t>Janiah Barajas</t>
  </si>
  <si>
    <t>Aimee Manning</t>
  </si>
  <si>
    <t>Maximo Christian</t>
  </si>
  <si>
    <t>Roberto Fleming</t>
  </si>
  <si>
    <t>Khalil Randall</t>
  </si>
  <si>
    <t>Cheyenne Crawford</t>
  </si>
  <si>
    <t>Dorian Gillespie</t>
  </si>
  <si>
    <t>Giovanni</t>
  </si>
  <si>
    <t>Lorraine</t>
  </si>
  <si>
    <t>Sean Hurley</t>
  </si>
  <si>
    <t>Aoife Ryan</t>
  </si>
  <si>
    <t>Saoirse Flynn</t>
  </si>
  <si>
    <t>Lorraine O'Malley</t>
  </si>
  <si>
    <t>Mary Kate  Ryan</t>
  </si>
  <si>
    <t>Totals Sales</t>
  </si>
  <si>
    <t>Commission Rate</t>
  </si>
  <si>
    <t>Commission due</t>
  </si>
  <si>
    <t>Control</t>
  </si>
  <si>
    <t>Task2</t>
  </si>
  <si>
    <t>Euro /Dollar  Exchange Rate</t>
  </si>
  <si>
    <t xml:space="preserve">Commission </t>
  </si>
  <si>
    <t>SalesPerson</t>
  </si>
  <si>
    <t>Efficient</t>
  </si>
  <si>
    <t>Region</t>
  </si>
  <si>
    <t>Product</t>
  </si>
  <si>
    <t>Date</t>
  </si>
  <si>
    <t>Customer</t>
  </si>
  <si>
    <t>Quantity</t>
  </si>
  <si>
    <t>Revenue</t>
  </si>
  <si>
    <t>COGS</t>
  </si>
  <si>
    <t>Profit</t>
  </si>
  <si>
    <t>North</t>
  </si>
  <si>
    <t>B713</t>
  </si>
  <si>
    <t>D598</t>
  </si>
  <si>
    <t>Central</t>
  </si>
  <si>
    <t>D850</t>
  </si>
  <si>
    <t>South</t>
  </si>
  <si>
    <t>F474</t>
  </si>
  <si>
    <t>A354</t>
  </si>
  <si>
    <t>D157</t>
  </si>
  <si>
    <t>D173</t>
  </si>
  <si>
    <t>D776</t>
  </si>
  <si>
    <t>E852</t>
  </si>
  <si>
    <t>F495</t>
  </si>
  <si>
    <t>G101</t>
  </si>
  <si>
    <t>Easy Opener Inc.</t>
  </si>
  <si>
    <t>Fascinating Eggbeater Traders</t>
  </si>
  <si>
    <t>Fascinating Luggage Inc.</t>
  </si>
  <si>
    <t>Fresh Wax Co.</t>
  </si>
  <si>
    <t>Fully Barometer Inc.</t>
  </si>
  <si>
    <t>Functional Jewelry Corp.</t>
  </si>
  <si>
    <t>Guaranteed Quilt Supply</t>
  </si>
  <si>
    <t>Improved Bobsled Co.</t>
  </si>
  <si>
    <t>Mouthwatering Linen Corp.</t>
  </si>
  <si>
    <t>Powerful Yardstick Partners</t>
  </si>
  <si>
    <t>Rare Sandal Traders</t>
  </si>
  <si>
    <t>Real Sandal Partners</t>
  </si>
  <si>
    <t>Safe Hairpin Corp.</t>
  </si>
  <si>
    <t>Secure Yardstick Corp.</t>
  </si>
  <si>
    <t>Secure Yogurt Co.</t>
  </si>
  <si>
    <t>Steadfast Linen Partners</t>
  </si>
  <si>
    <t>Steadfast Patio Inc.</t>
  </si>
  <si>
    <t>Superior Barometer Corp.</t>
  </si>
  <si>
    <t>Sure Vegetable Co.</t>
  </si>
  <si>
    <t>Top-Notch Oven Corp.</t>
  </si>
  <si>
    <t>Tremendous Bottle Co.</t>
  </si>
  <si>
    <t>Tremendous Ink Corporation</t>
  </si>
  <si>
    <t>Trustworthy Barometer Co.</t>
  </si>
  <si>
    <t>Vivid Shoe Co.</t>
  </si>
  <si>
    <t>Vivid Treadmill Co.</t>
  </si>
  <si>
    <t>Wonderful Calculator Corporation</t>
  </si>
  <si>
    <t>Comos Partners</t>
  </si>
  <si>
    <t>New York Diamonds  Co</t>
  </si>
  <si>
    <t xml:space="preserve">Limerick Metal Sales </t>
  </si>
  <si>
    <t>Boston Finance Inc</t>
  </si>
  <si>
    <t>Dublin Construction</t>
  </si>
  <si>
    <t>Kelly Electronics</t>
  </si>
  <si>
    <t>Dallas Barbers Inc</t>
  </si>
  <si>
    <t>Texas Oil Services</t>
  </si>
  <si>
    <t xml:space="preserve">Control </t>
  </si>
  <si>
    <t xml:space="preserve">Commission with Extra  Bonus </t>
  </si>
  <si>
    <t>Task7</t>
  </si>
  <si>
    <t>Apples</t>
  </si>
  <si>
    <t>Oranges</t>
  </si>
  <si>
    <t>Pears</t>
  </si>
  <si>
    <t>Grapes</t>
  </si>
  <si>
    <t>Tomatoes</t>
  </si>
  <si>
    <t xml:space="preserve">and then </t>
  </si>
  <si>
    <t>very efficent</t>
  </si>
  <si>
    <t>efficent</t>
  </si>
  <si>
    <t>average</t>
  </si>
  <si>
    <t>poor</t>
  </si>
  <si>
    <t>marks</t>
  </si>
  <si>
    <t>% Mark</t>
  </si>
  <si>
    <t>TASKS</t>
  </si>
  <si>
    <t>AREA</t>
  </si>
  <si>
    <t>Iowa</t>
  </si>
  <si>
    <t>Missouri</t>
  </si>
  <si>
    <t>Cyprus</t>
  </si>
  <si>
    <t>Estonia</t>
  </si>
  <si>
    <t>Germany</t>
  </si>
  <si>
    <t>Ireland</t>
  </si>
  <si>
    <t>Kosovo</t>
  </si>
  <si>
    <t>Malta</t>
  </si>
  <si>
    <t>Monaco</t>
  </si>
  <si>
    <t>Netherlands</t>
  </si>
  <si>
    <t>San Marino</t>
  </si>
  <si>
    <t>Spain</t>
  </si>
  <si>
    <t>Vatican City</t>
  </si>
  <si>
    <t>Northen Ireland</t>
  </si>
  <si>
    <t>Portugal</t>
  </si>
  <si>
    <t>Alaska</t>
  </si>
  <si>
    <t>Georgia</t>
  </si>
  <si>
    <t>Connecticut</t>
  </si>
  <si>
    <t>England</t>
  </si>
  <si>
    <t>Wales</t>
  </si>
  <si>
    <t>California</t>
  </si>
  <si>
    <t>Alabama</t>
  </si>
  <si>
    <t>Vermont</t>
  </si>
  <si>
    <t>Slovakia</t>
  </si>
  <si>
    <t>Wyoming</t>
  </si>
  <si>
    <t>Belgium</t>
  </si>
  <si>
    <t>Montenegro</t>
  </si>
  <si>
    <t>Colorado</t>
  </si>
  <si>
    <t>New York</t>
  </si>
  <si>
    <t>Ohio</t>
  </si>
  <si>
    <t>Hawaii</t>
  </si>
  <si>
    <t>Utah</t>
  </si>
  <si>
    <t>Oregon</t>
  </si>
  <si>
    <t>West Virginia</t>
  </si>
  <si>
    <t>Texas</t>
  </si>
  <si>
    <t>Greece</t>
  </si>
  <si>
    <t>Oklahoma</t>
  </si>
  <si>
    <t>Wisconsin</t>
  </si>
  <si>
    <t>Idaho</t>
  </si>
  <si>
    <t>Andorra</t>
  </si>
  <si>
    <t>Luxembourg</t>
  </si>
  <si>
    <t>Maine</t>
  </si>
  <si>
    <t>South Dakota</t>
  </si>
  <si>
    <t>New Mexico</t>
  </si>
  <si>
    <t>Michigan</t>
  </si>
  <si>
    <t>New Hampshire</t>
  </si>
  <si>
    <t>Guam</t>
  </si>
  <si>
    <t>Pennsylvania</t>
  </si>
  <si>
    <t>Washington</t>
  </si>
  <si>
    <t>Montana</t>
  </si>
  <si>
    <t>Minnesota</t>
  </si>
  <si>
    <t>Florida</t>
  </si>
  <si>
    <t>Kansas</t>
  </si>
  <si>
    <t>Delaware</t>
  </si>
  <si>
    <t>Virginia</t>
  </si>
  <si>
    <t>North Dakota</t>
  </si>
  <si>
    <t>Finland</t>
  </si>
  <si>
    <t>Slovenia</t>
  </si>
  <si>
    <t>Massachusetts</t>
  </si>
  <si>
    <t>Puerto Rico</t>
  </si>
  <si>
    <t>Arkansas</t>
  </si>
  <si>
    <t>Scotland</t>
  </si>
  <si>
    <t>Austria</t>
  </si>
  <si>
    <t>District of Columbia</t>
  </si>
  <si>
    <t>Mississippi</t>
  </si>
  <si>
    <t>Nebraska</t>
  </si>
  <si>
    <t>Rhode Island</t>
  </si>
  <si>
    <t>Tennessee</t>
  </si>
  <si>
    <t>Louisiana</t>
  </si>
  <si>
    <t>Illinois</t>
  </si>
  <si>
    <t>Maryland</t>
  </si>
  <si>
    <t>Northern Marianas Islands</t>
  </si>
  <si>
    <t>Virgin Islands</t>
  </si>
  <si>
    <t>New Jersey</t>
  </si>
  <si>
    <t>South Carolina</t>
  </si>
  <si>
    <t>Arizona</t>
  </si>
  <si>
    <t>France</t>
  </si>
  <si>
    <t>American Samoa</t>
  </si>
  <si>
    <t>Italy</t>
  </si>
  <si>
    <t>Nevada</t>
  </si>
  <si>
    <t>Kentucky</t>
  </si>
  <si>
    <t>North Carolina</t>
  </si>
  <si>
    <t>Indiana</t>
  </si>
  <si>
    <t>TASK3</t>
  </si>
  <si>
    <t>TASK4</t>
  </si>
  <si>
    <t>Accepted</t>
  </si>
  <si>
    <t>City</t>
  </si>
  <si>
    <t>FEE</t>
  </si>
  <si>
    <t>COMPLETE</t>
  </si>
  <si>
    <t>Attending</t>
  </si>
  <si>
    <t>Payment</t>
  </si>
  <si>
    <t>x</t>
  </si>
  <si>
    <t>Ashleigh</t>
  </si>
  <si>
    <t>Emilia</t>
  </si>
  <si>
    <t>Gerri</t>
  </si>
  <si>
    <t>Caroline</t>
  </si>
  <si>
    <t>Gina</t>
  </si>
  <si>
    <t>Cecil</t>
  </si>
  <si>
    <t>Gloria</t>
  </si>
  <si>
    <t>Clare</t>
  </si>
  <si>
    <t>Jillian</t>
  </si>
  <si>
    <t>Eladio</t>
  </si>
  <si>
    <t>Kesley</t>
  </si>
  <si>
    <t>Gaye</t>
  </si>
  <si>
    <t>Linda</t>
  </si>
  <si>
    <t>Lydia</t>
  </si>
  <si>
    <t>Marcella</t>
  </si>
  <si>
    <t>Mia</t>
  </si>
  <si>
    <t>Justice</t>
  </si>
  <si>
    <t>Ogden</t>
  </si>
  <si>
    <t>Keiki</t>
  </si>
  <si>
    <t>Pip</t>
  </si>
  <si>
    <t>Ron</t>
  </si>
  <si>
    <t>Kylie</t>
  </si>
  <si>
    <t>Roy</t>
  </si>
  <si>
    <t>Tabitha</t>
  </si>
  <si>
    <t>Ted</t>
  </si>
  <si>
    <t>Margaritte</t>
  </si>
  <si>
    <t>Tressa</t>
  </si>
  <si>
    <t>New York City</t>
  </si>
  <si>
    <t>Marin</t>
  </si>
  <si>
    <t>Mason</t>
  </si>
  <si>
    <t>Claudius</t>
  </si>
  <si>
    <t>Drew</t>
  </si>
  <si>
    <t>Rakel</t>
  </si>
  <si>
    <t>Reese</t>
  </si>
  <si>
    <t>Ilana</t>
  </si>
  <si>
    <t>Sidney</t>
  </si>
  <si>
    <t>Leroy</t>
  </si>
  <si>
    <t>Lyla</t>
  </si>
  <si>
    <t>Madeline</t>
  </si>
  <si>
    <t>Susan</t>
  </si>
  <si>
    <t>Beverly</t>
  </si>
  <si>
    <t>Damien</t>
  </si>
  <si>
    <t>Dayna</t>
  </si>
  <si>
    <t>Flo</t>
  </si>
  <si>
    <t>Georgianna</t>
  </si>
  <si>
    <t>Grace</t>
  </si>
  <si>
    <t>Jessie</t>
  </si>
  <si>
    <t>Kate</t>
  </si>
  <si>
    <t>Kristian</t>
  </si>
  <si>
    <t>Misty</t>
  </si>
  <si>
    <t>Renaldo</t>
  </si>
  <si>
    <t>Stephanie</t>
  </si>
  <si>
    <t>Tim</t>
  </si>
  <si>
    <t>Alo</t>
  </si>
  <si>
    <t>Dublin</t>
  </si>
  <si>
    <t>London</t>
  </si>
  <si>
    <t>Travel Itinerary</t>
  </si>
  <si>
    <t xml:space="preserve">Insurance </t>
  </si>
  <si>
    <t>Task5</t>
  </si>
  <si>
    <t>The Payments Table</t>
  </si>
  <si>
    <t>Total Fees Paid</t>
  </si>
  <si>
    <t>Task8</t>
  </si>
  <si>
    <t xml:space="preserve">Formula Used </t>
  </si>
  <si>
    <t>Task9</t>
  </si>
  <si>
    <t xml:space="preserve">Part 2: Formula Used </t>
  </si>
  <si>
    <t>Task10a</t>
  </si>
  <si>
    <t>Task10</t>
  </si>
  <si>
    <t>Task6</t>
  </si>
  <si>
    <t>Timing Mark</t>
  </si>
  <si>
    <t>was 15</t>
  </si>
  <si>
    <t xml:space="preserve">Skipped questions </t>
  </si>
  <si>
    <t>Task3</t>
  </si>
  <si>
    <t>Task4</t>
  </si>
  <si>
    <t>yes/no</t>
  </si>
  <si>
    <t xml:space="preserve">No of skips </t>
  </si>
  <si>
    <t xml:space="preserve">TOTAL Skip time penalty </t>
  </si>
  <si>
    <t xml:space="preserve">Time taken </t>
  </si>
  <si>
    <t>Time Penalty</t>
  </si>
  <si>
    <t>Total Time</t>
  </si>
  <si>
    <t>fraction of  a day</t>
  </si>
  <si>
    <t>Minute penalty per skip</t>
  </si>
  <si>
    <t>Day</t>
  </si>
  <si>
    <t>Entry Time</t>
  </si>
  <si>
    <t>Lunch Break</t>
  </si>
  <si>
    <t>Exit Time</t>
  </si>
  <si>
    <t>Overtime</t>
  </si>
  <si>
    <t>Total</t>
  </si>
  <si>
    <t>Saturday</t>
  </si>
  <si>
    <t>Sunday</t>
  </si>
  <si>
    <t>Weekend</t>
  </si>
  <si>
    <t>Mary Kate Ryan</t>
  </si>
  <si>
    <t xml:space="preserve">Sales List </t>
  </si>
  <si>
    <t>Time</t>
  </si>
  <si>
    <t>Average sales</t>
  </si>
  <si>
    <t>Largest Sale</t>
  </si>
  <si>
    <t>control taska</t>
  </si>
  <si>
    <t>taskb</t>
  </si>
  <si>
    <t>taskc</t>
  </si>
  <si>
    <t>taskd</t>
  </si>
  <si>
    <t>Excel Functions</t>
  </si>
  <si>
    <t>Dollar Value</t>
  </si>
  <si>
    <t>Task1aa</t>
  </si>
  <si>
    <t>control</t>
  </si>
  <si>
    <t>3 concepts and Linking</t>
  </si>
  <si>
    <t>Trans</t>
  </si>
  <si>
    <t>Task1b sorting</t>
  </si>
  <si>
    <t>TaskB.Link/3 Concepts</t>
  </si>
  <si>
    <t>Task D</t>
  </si>
  <si>
    <t>Task B</t>
  </si>
  <si>
    <t>Task A</t>
  </si>
  <si>
    <t>Task C</t>
  </si>
  <si>
    <t>A</t>
  </si>
  <si>
    <t>B</t>
  </si>
  <si>
    <t>C</t>
  </si>
  <si>
    <t>D</t>
  </si>
  <si>
    <t>Taskb</t>
  </si>
  <si>
    <t>Filter tool</t>
  </si>
  <si>
    <t xml:space="preserve">Vlookup </t>
  </si>
  <si>
    <t xml:space="preserve">Double sort </t>
  </si>
  <si>
    <t>IF Function</t>
  </si>
  <si>
    <t>Pivot Tables</t>
  </si>
  <si>
    <t>SUMIFS  using a list</t>
  </si>
  <si>
    <t>SUMIFS using an Excel  table</t>
  </si>
  <si>
    <t>Data Validation</t>
  </si>
  <si>
    <t>Type in your Name:</t>
  </si>
  <si>
    <t xml:space="preserve">if time s not entered penalty of 60 mins added t0 time </t>
  </si>
  <si>
    <t>total Beginners</t>
  </si>
  <si>
    <t>Date of Test:</t>
  </si>
  <si>
    <t xml:space="preserve">Time taken to complete the test. </t>
  </si>
  <si>
    <t>Weighted Marks</t>
  </si>
  <si>
    <t xml:space="preserve">Timing workings </t>
  </si>
  <si>
    <t>skipped questions workings</t>
  </si>
  <si>
    <t>Overall excel ranking based on % score from the test</t>
  </si>
  <si>
    <t>Very Good</t>
  </si>
  <si>
    <t xml:space="preserve">efficency %  rating workings </t>
  </si>
  <si>
    <t>Average</t>
  </si>
  <si>
    <t>Time Taken to complete .</t>
  </si>
  <si>
    <t>Skill examined. Topics highlighed in Blue need to be restudied.</t>
  </si>
  <si>
    <t>Level 1 score</t>
  </si>
  <si>
    <t>-</t>
  </si>
  <si>
    <t>Aoife</t>
  </si>
  <si>
    <t>Conditional Formatting using Formulas</t>
  </si>
  <si>
    <t xml:space="preserve">To skip this question , type S into the  Yellow Box </t>
  </si>
  <si>
    <t>% of Total Sales</t>
  </si>
  <si>
    <t>Total Sales</t>
  </si>
  <si>
    <t>% of Sales</t>
  </si>
  <si>
    <t>First Name</t>
  </si>
  <si>
    <t>Last Name</t>
  </si>
  <si>
    <t>Gender</t>
  </si>
  <si>
    <t>Salary</t>
  </si>
  <si>
    <t>Birth Date</t>
  </si>
  <si>
    <t>Hire Date</t>
  </si>
  <si>
    <t>Department</t>
  </si>
  <si>
    <t>Job Level</t>
  </si>
  <si>
    <t>Location</t>
  </si>
  <si>
    <t>Lamya</t>
  </si>
  <si>
    <t>Qasim</t>
  </si>
  <si>
    <t>Female</t>
  </si>
  <si>
    <t>Management</t>
  </si>
  <si>
    <t>Manager</t>
  </si>
  <si>
    <t>Ayman</t>
  </si>
  <si>
    <t>Ghanem</t>
  </si>
  <si>
    <t>Male</t>
  </si>
  <si>
    <t>Sales</t>
  </si>
  <si>
    <t>Non-Manager</t>
  </si>
  <si>
    <t>Boston</t>
  </si>
  <si>
    <t>Ahlam</t>
  </si>
  <si>
    <t>Mutwali</t>
  </si>
  <si>
    <t>Ghada</t>
  </si>
  <si>
    <t>Shadi</t>
  </si>
  <si>
    <t>Pamela</t>
  </si>
  <si>
    <t>Rosales</t>
  </si>
  <si>
    <t>Administration</t>
  </si>
  <si>
    <t>Frankfurt</t>
  </si>
  <si>
    <t>Kamal</t>
  </si>
  <si>
    <t>Jasrotia</t>
  </si>
  <si>
    <t>Information Technology</t>
  </si>
  <si>
    <t>Sushil</t>
  </si>
  <si>
    <t>Kolangde</t>
  </si>
  <si>
    <t xml:space="preserve">Finance </t>
  </si>
  <si>
    <t>Jenefer</t>
  </si>
  <si>
    <t>Sanvictores</t>
  </si>
  <si>
    <t>Caridad</t>
  </si>
  <si>
    <t>Diaz</t>
  </si>
  <si>
    <t>Human Resources</t>
  </si>
  <si>
    <t>Madhu</t>
  </si>
  <si>
    <t>Solanki</t>
  </si>
  <si>
    <t>Girish</t>
  </si>
  <si>
    <t>Bhatia</t>
  </si>
  <si>
    <t>Bejoy</t>
  </si>
  <si>
    <t>Gangadharan</t>
  </si>
  <si>
    <t>Production</t>
  </si>
  <si>
    <t>Andrew</t>
  </si>
  <si>
    <t>Mercado</t>
  </si>
  <si>
    <t>Krishnamurthy</t>
  </si>
  <si>
    <t>Pillai</t>
  </si>
  <si>
    <t>Zayed</t>
  </si>
  <si>
    <t>Reda</t>
  </si>
  <si>
    <t>Fernando</t>
  </si>
  <si>
    <t>Segundo</t>
  </si>
  <si>
    <t>Koushik</t>
  </si>
  <si>
    <t>Bhattacharya</t>
  </si>
  <si>
    <t>Rami</t>
  </si>
  <si>
    <t>Yasmin</t>
  </si>
  <si>
    <t>Abdul Hasseb</t>
  </si>
  <si>
    <t>Alaa</t>
  </si>
  <si>
    <t>Ahmed</t>
  </si>
  <si>
    <t>Besan</t>
  </si>
  <si>
    <t>Omar</t>
  </si>
  <si>
    <t>Tahani</t>
  </si>
  <si>
    <t>ShIrelandri</t>
  </si>
  <si>
    <t>Shaji</t>
  </si>
  <si>
    <t>Samya</t>
  </si>
  <si>
    <t>Geeta</t>
  </si>
  <si>
    <t>Bijapurkar</t>
  </si>
  <si>
    <t>Ilyas</t>
  </si>
  <si>
    <t>Rahman</t>
  </si>
  <si>
    <t>Abelonw</t>
  </si>
  <si>
    <t>Adolf</t>
  </si>
  <si>
    <t>Copenhagen</t>
  </si>
  <si>
    <t>Jirbeel</t>
  </si>
  <si>
    <t>Essa</t>
  </si>
  <si>
    <t>Hasna</t>
  </si>
  <si>
    <t>Shakir</t>
  </si>
  <si>
    <t>Doha</t>
  </si>
  <si>
    <t>Mosa</t>
  </si>
  <si>
    <t>Faisal</t>
  </si>
  <si>
    <t>Tahir</t>
  </si>
  <si>
    <t>Enas</t>
  </si>
  <si>
    <t>Sujeet</t>
  </si>
  <si>
    <t>Mitra</t>
  </si>
  <si>
    <t>Agnes</t>
  </si>
  <si>
    <t>Albin</t>
  </si>
  <si>
    <t>Eswar</t>
  </si>
  <si>
    <t>Babu</t>
  </si>
  <si>
    <t>Majdi</t>
  </si>
  <si>
    <t>Karim</t>
  </si>
  <si>
    <t>Ruby</t>
  </si>
  <si>
    <t>James</t>
  </si>
  <si>
    <t>Ahmad</t>
  </si>
  <si>
    <t>Jamil</t>
  </si>
  <si>
    <t>Maher</t>
  </si>
  <si>
    <t>Shafiq</t>
  </si>
  <si>
    <t>Robbie</t>
  </si>
  <si>
    <t>Williams</t>
  </si>
  <si>
    <t>Logistics</t>
  </si>
  <si>
    <t>Dawood</t>
  </si>
  <si>
    <t>Dahi</t>
  </si>
  <si>
    <t>Akram</t>
  </si>
  <si>
    <t>Hani</t>
  </si>
  <si>
    <t>Khalid</t>
  </si>
  <si>
    <t>Fahid</t>
  </si>
  <si>
    <t>Al Zaidi</t>
  </si>
  <si>
    <t>Marketing</t>
  </si>
  <si>
    <t>Riyadh</t>
  </si>
  <si>
    <t>Arun</t>
  </si>
  <si>
    <t>Sharma</t>
  </si>
  <si>
    <t>Tomas</t>
  </si>
  <si>
    <t>Santiago</t>
  </si>
  <si>
    <t>Faiz</t>
  </si>
  <si>
    <t>Al Kendi</t>
  </si>
  <si>
    <t>Mohammad</t>
  </si>
  <si>
    <t>Al Rumaithi</t>
  </si>
  <si>
    <t>Jihad</t>
  </si>
  <si>
    <t>Osama</t>
  </si>
  <si>
    <t>Katie</t>
  </si>
  <si>
    <t>Alexander</t>
  </si>
  <si>
    <t>Rasha</t>
  </si>
  <si>
    <t>Al Roujoob</t>
  </si>
  <si>
    <t>Manama</t>
  </si>
  <si>
    <t>Hana</t>
  </si>
  <si>
    <t>Rushdi</t>
  </si>
  <si>
    <t>Tag Al Sir</t>
  </si>
  <si>
    <t>Sneha</t>
  </si>
  <si>
    <t>Thakur</t>
  </si>
  <si>
    <t>Vinod</t>
  </si>
  <si>
    <t>Vijay</t>
  </si>
  <si>
    <t>Chouhan</t>
  </si>
  <si>
    <t>Pradeep</t>
  </si>
  <si>
    <t>Dinkar</t>
  </si>
  <si>
    <t>Fawzi</t>
  </si>
  <si>
    <t>Jassim</t>
  </si>
  <si>
    <t>Diya</t>
  </si>
  <si>
    <t>Majid</t>
  </si>
  <si>
    <t>Shahab</t>
  </si>
  <si>
    <t>Agathe  </t>
  </si>
  <si>
    <t>Adelbert</t>
  </si>
  <si>
    <t>Munich</t>
  </si>
  <si>
    <t>Adam</t>
  </si>
  <si>
    <t>Alfons</t>
  </si>
  <si>
    <t>Hasib</t>
  </si>
  <si>
    <t>Al Hamadi</t>
  </si>
  <si>
    <t>Afif</t>
  </si>
  <si>
    <t>Rezk</t>
  </si>
  <si>
    <t>Ankur</t>
  </si>
  <si>
    <t>Dhar</t>
  </si>
  <si>
    <t>Muscat</t>
  </si>
  <si>
    <t>Duha</t>
  </si>
  <si>
    <t>Yaqoub</t>
  </si>
  <si>
    <t>Loyai</t>
  </si>
  <si>
    <t>Jean</t>
  </si>
  <si>
    <t>Gregorio</t>
  </si>
  <si>
    <t>Abdul Kadir</t>
  </si>
  <si>
    <t>Usman</t>
  </si>
  <si>
    <t>Pushparaj</t>
  </si>
  <si>
    <t>Shetty</t>
  </si>
  <si>
    <t>Sivakumar</t>
  </si>
  <si>
    <t>Ravichandran</t>
  </si>
  <si>
    <t>Firas</t>
  </si>
  <si>
    <t>Nasir</t>
  </si>
  <si>
    <t>Adeline</t>
  </si>
  <si>
    <t>Absolon  </t>
  </si>
  <si>
    <t>Tahboob</t>
  </si>
  <si>
    <t>Sunita</t>
  </si>
  <si>
    <t>Grewal</t>
  </si>
  <si>
    <t>Amjad</t>
  </si>
  <si>
    <t>Hatim</t>
  </si>
  <si>
    <t>Al Blooki</t>
  </si>
  <si>
    <t>Rasheed</t>
  </si>
  <si>
    <t>Bustan</t>
  </si>
  <si>
    <t>Sindhu</t>
  </si>
  <si>
    <t>Sugathan</t>
  </si>
  <si>
    <t>Ivan</t>
  </si>
  <si>
    <t>Santos</t>
  </si>
  <si>
    <t>Mustafa</t>
  </si>
  <si>
    <t>Fahim</t>
  </si>
  <si>
    <t>Al Ali</t>
  </si>
  <si>
    <t>Waheed</t>
  </si>
  <si>
    <t>Walid</t>
  </si>
  <si>
    <t>Esmail</t>
  </si>
  <si>
    <t>Al Mansouri</t>
  </si>
  <si>
    <t>Asim</t>
  </si>
  <si>
    <t>Waleed</t>
  </si>
  <si>
    <t>Humaid</t>
  </si>
  <si>
    <t>Al Shamsi</t>
  </si>
  <si>
    <t>Hussain</t>
  </si>
  <si>
    <t>Al Zaabi</t>
  </si>
  <si>
    <t>Ibrahim</t>
  </si>
  <si>
    <t>Khader</t>
  </si>
  <si>
    <t>Adrien</t>
  </si>
  <si>
    <t xml:space="preserve">Alban   </t>
  </si>
  <si>
    <t>Jaber</t>
  </si>
  <si>
    <t>Hassan</t>
  </si>
  <si>
    <t>Suha</t>
  </si>
  <si>
    <t>Ayesh</t>
  </si>
  <si>
    <t>Nino</t>
  </si>
  <si>
    <t>Montalbo</t>
  </si>
  <si>
    <t>Indra</t>
  </si>
  <si>
    <t>Singh</t>
  </si>
  <si>
    <t>Khalifa</t>
  </si>
  <si>
    <t>Al Qarni</t>
  </si>
  <si>
    <t>Sabir</t>
  </si>
  <si>
    <t>Aziz</t>
  </si>
  <si>
    <t>Sheetal</t>
  </si>
  <si>
    <t>Shetti</t>
  </si>
  <si>
    <t>Amer</t>
  </si>
  <si>
    <t>Zaahir</t>
  </si>
  <si>
    <t>Rangarajan</t>
  </si>
  <si>
    <t>Balaji</t>
  </si>
  <si>
    <t>Fadi</t>
  </si>
  <si>
    <t>Al Mehairbi</t>
  </si>
  <si>
    <t xml:space="preserve">Edison </t>
  </si>
  <si>
    <t>Arceo</t>
  </si>
  <si>
    <t>Roderick</t>
  </si>
  <si>
    <t>Zabala</t>
  </si>
  <si>
    <t>Chetna</t>
  </si>
  <si>
    <t>Malek</t>
  </si>
  <si>
    <t>Jack</t>
  </si>
  <si>
    <t>Daniel</t>
  </si>
  <si>
    <t>Rakesh</t>
  </si>
  <si>
    <t>Bhatiya</t>
  </si>
  <si>
    <t>Amrita</t>
  </si>
  <si>
    <t>Chopra</t>
  </si>
  <si>
    <t>Mamdouh</t>
  </si>
  <si>
    <t>Al Azraq</t>
  </si>
  <si>
    <t>David</t>
  </si>
  <si>
    <t>Trash</t>
  </si>
  <si>
    <t>Ronan</t>
  </si>
  <si>
    <t>Gaile</t>
  </si>
  <si>
    <t>Stephen</t>
  </si>
  <si>
    <t>Peterson</t>
  </si>
  <si>
    <t>Sunil</t>
  </si>
  <si>
    <t>Tauro</t>
  </si>
  <si>
    <t>Jay</t>
  </si>
  <si>
    <t>Magboo</t>
  </si>
  <si>
    <t>Julius</t>
  </si>
  <si>
    <t>Reyes</t>
  </si>
  <si>
    <t>Ramesh</t>
  </si>
  <si>
    <t>Menon</t>
  </si>
  <si>
    <t>Katoch</t>
  </si>
  <si>
    <t>Ata ullah</t>
  </si>
  <si>
    <t>yasser</t>
  </si>
  <si>
    <t>Kamel</t>
  </si>
  <si>
    <t>Shazia</t>
  </si>
  <si>
    <t>Khan</t>
  </si>
  <si>
    <t>Ali</t>
  </si>
  <si>
    <t>hosni</t>
  </si>
  <si>
    <t>Shaheen</t>
  </si>
  <si>
    <t>Salim</t>
  </si>
  <si>
    <t>Fakhri</t>
  </si>
  <si>
    <t>Al Huda</t>
  </si>
  <si>
    <t>Raid</t>
  </si>
  <si>
    <t>Zaabi</t>
  </si>
  <si>
    <t>Al Zaraq</t>
  </si>
  <si>
    <t>Jabir</t>
  </si>
  <si>
    <t>Haydar</t>
  </si>
  <si>
    <t>Al Qubaisi</t>
  </si>
  <si>
    <t>Omran</t>
  </si>
  <si>
    <t>Saleem</t>
  </si>
  <si>
    <t>Gorge</t>
  </si>
  <si>
    <t>Saeed</t>
  </si>
  <si>
    <t>Abdullah</t>
  </si>
  <si>
    <t>Abdul Aziz</t>
  </si>
  <si>
    <t>Najma</t>
  </si>
  <si>
    <t>Heptullah</t>
  </si>
  <si>
    <t>Robert</t>
  </si>
  <si>
    <t>Aquino</t>
  </si>
  <si>
    <t>hossam</t>
  </si>
  <si>
    <t>Mansour</t>
  </si>
  <si>
    <t>Saad</t>
  </si>
  <si>
    <t>Samer</t>
  </si>
  <si>
    <t>Ramzan</t>
  </si>
  <si>
    <t>Abdul</t>
  </si>
  <si>
    <t>Number of Emplyees</t>
  </si>
  <si>
    <t>Average salary of Males In Sales Dept.</t>
  </si>
  <si>
    <t>Number of  Female Emplyees In HR</t>
  </si>
  <si>
    <t>COUNTIF , COUNTIFS &amp; AVERAGEIFS</t>
  </si>
  <si>
    <t xml:space="preserve">To skip this question , type s into the  Yellow Box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</si>
</sst>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quot;€&quot;#,##0.00"/>
    <numFmt numFmtId="165" formatCode="&quot;€&quot;#,##0"/>
    <numFmt numFmtId="166" formatCode="[$$-409]#,##0.00"/>
    <numFmt numFmtId="167" formatCode="[$-F800]dddd\,\ mmmm\ dd\,\ yyyy"/>
    <numFmt numFmtId="168" formatCode="_-* #,##0_-;\-* #,##0_-;_-* &quot;-&quot;??_-;_-@_-"/>
    <numFmt numFmtId="169" formatCode="[$-F400]h:mm:ss\ AM/PM"/>
    <numFmt numFmtId="170" formatCode="#,##0.00_ ;[Red]\-#,##0.00\ "/>
    <numFmt numFmtId="171" formatCode="&quot;$&quot;#,##0_);[Red]\(&quot;$&quot;#,##0\)"/>
    <numFmt numFmtId="172" formatCode="0.0"/>
    <numFmt numFmtId="173" formatCode="d\-mmm\-yyyy"/>
    <numFmt numFmtId="174" formatCode="[$-409]d\-mmm\-yyyy;@"/>
    <numFmt numFmtId="175" formatCode="[&lt;=9999999]###\-####;\(###\)\ ###\-####"/>
  </numFmts>
  <fonts count="47" x14ac:knownFonts="1">
    <font>
      <sz val="11"/>
      <color theme="1"/>
      <name val="Calibri"/>
      <family val="2"/>
      <scheme val="minor"/>
    </font>
    <font>
      <sz val="14"/>
      <color theme="1"/>
      <name val="Calibri"/>
      <family val="2"/>
      <scheme val="minor"/>
    </font>
    <font>
      <b/>
      <sz val="11"/>
      <color theme="0"/>
      <name val="Calibri"/>
      <family val="2"/>
      <scheme val="minor"/>
    </font>
    <font>
      <b/>
      <sz val="11"/>
      <color theme="1"/>
      <name val="Calibri"/>
      <family val="2"/>
      <scheme val="minor"/>
    </font>
    <font>
      <sz val="20"/>
      <color theme="1"/>
      <name val="Calibri"/>
      <family val="2"/>
      <scheme val="minor"/>
    </font>
    <font>
      <b/>
      <sz val="20"/>
      <color theme="1"/>
      <name val="Calibri"/>
      <family val="2"/>
      <scheme val="minor"/>
    </font>
    <font>
      <sz val="8"/>
      <name val="Calibri"/>
      <family val="2"/>
      <scheme val="minor"/>
    </font>
    <font>
      <b/>
      <sz val="12"/>
      <color theme="0"/>
      <name val="Calibri"/>
      <family val="2"/>
      <scheme val="minor"/>
    </font>
    <font>
      <b/>
      <sz val="12"/>
      <color theme="1"/>
      <name val="Calibri"/>
      <family val="2"/>
      <scheme val="minor"/>
    </font>
    <font>
      <sz val="11"/>
      <color theme="1"/>
      <name val="Calibri"/>
      <family val="2"/>
      <scheme val="minor"/>
    </font>
    <font>
      <sz val="10"/>
      <name val="Arial"/>
      <family val="2"/>
    </font>
    <font>
      <b/>
      <sz val="10"/>
      <name val="Arial"/>
      <family val="2"/>
    </font>
    <font>
      <b/>
      <sz val="16"/>
      <color theme="1"/>
      <name val="Calibri"/>
      <family val="2"/>
      <scheme val="minor"/>
    </font>
    <font>
      <b/>
      <sz val="18"/>
      <color theme="1"/>
      <name val="Calibri"/>
      <family val="2"/>
      <scheme val="minor"/>
    </font>
    <font>
      <sz val="18"/>
      <color theme="1"/>
      <name val="Calibri"/>
      <family val="2"/>
      <scheme val="minor"/>
    </font>
    <font>
      <sz val="22"/>
      <color theme="1"/>
      <name val="Calibri"/>
      <family val="2"/>
      <scheme val="minor"/>
    </font>
    <font>
      <sz val="12"/>
      <color theme="1"/>
      <name val="Calibri"/>
      <family val="2"/>
      <scheme val="minor"/>
    </font>
    <font>
      <sz val="11"/>
      <name val="Calibri"/>
      <family val="2"/>
      <scheme val="minor"/>
    </font>
    <font>
      <b/>
      <sz val="11"/>
      <name val="Calibri"/>
      <family val="2"/>
      <scheme val="minor"/>
    </font>
    <font>
      <sz val="14"/>
      <color theme="1"/>
      <name val="Calibri"/>
      <family val="2"/>
      <scheme val="minor"/>
    </font>
    <font>
      <b/>
      <sz val="16"/>
      <color theme="1"/>
      <name val="Arial"/>
      <family val="2"/>
    </font>
    <font>
      <sz val="18"/>
      <color theme="1"/>
      <name val="Arial"/>
      <family val="2"/>
    </font>
    <font>
      <sz val="14"/>
      <color theme="1"/>
      <name val="Arial"/>
      <family val="2"/>
    </font>
    <font>
      <sz val="20"/>
      <color theme="1"/>
      <name val="Arial"/>
      <family val="2"/>
    </font>
    <font>
      <b/>
      <sz val="14"/>
      <color theme="1"/>
      <name val="Arial"/>
      <family val="2"/>
    </font>
    <font>
      <b/>
      <sz val="11"/>
      <color theme="1"/>
      <name val="Arial"/>
      <family val="2"/>
    </font>
    <font>
      <sz val="11"/>
      <color rgb="FFFF0000"/>
      <name val="Calibri"/>
      <family val="2"/>
      <scheme val="minor"/>
    </font>
    <font>
      <sz val="11"/>
      <color theme="0"/>
      <name val="Calibri"/>
      <family val="2"/>
      <scheme val="minor"/>
    </font>
    <font>
      <b/>
      <sz val="11"/>
      <color rgb="FFFF0000"/>
      <name val="Calibri"/>
      <family val="2"/>
      <scheme val="minor"/>
    </font>
    <font>
      <b/>
      <sz val="11"/>
      <name val="Arial"/>
      <family val="2"/>
    </font>
    <font>
      <b/>
      <sz val="14"/>
      <color theme="1"/>
      <name val="Calibri"/>
      <family val="2"/>
      <scheme val="minor"/>
    </font>
    <font>
      <b/>
      <sz val="10"/>
      <color theme="1"/>
      <name val="Calibri"/>
      <family val="2"/>
      <scheme val="minor"/>
    </font>
    <font>
      <sz val="16"/>
      <color theme="1"/>
      <name val="Comic Sans MS"/>
      <family val="4"/>
    </font>
    <font>
      <b/>
      <sz val="12"/>
      <color theme="1"/>
      <name val="Arial"/>
      <family val="2"/>
    </font>
    <font>
      <b/>
      <sz val="11"/>
      <color theme="1"/>
      <name val="Arial Black"/>
      <family val="2"/>
    </font>
    <font>
      <sz val="12"/>
      <color theme="1"/>
      <name val="Verdana"/>
      <family val="2"/>
    </font>
    <font>
      <b/>
      <sz val="12"/>
      <color theme="1"/>
      <name val="Verdana"/>
      <family val="2"/>
    </font>
    <font>
      <sz val="12"/>
      <color theme="1"/>
      <name val="Freestyle Script"/>
      <family val="4"/>
    </font>
    <font>
      <b/>
      <sz val="9"/>
      <color theme="1"/>
      <name val="Calibri"/>
      <family val="2"/>
      <scheme val="minor"/>
    </font>
    <font>
      <b/>
      <sz val="18"/>
      <name val="Calibri"/>
      <family val="2"/>
      <scheme val="minor"/>
    </font>
    <font>
      <sz val="10"/>
      <color theme="1"/>
      <name val="Trebuchet MS"/>
      <family val="2"/>
    </font>
    <font>
      <b/>
      <i/>
      <sz val="10"/>
      <color indexed="8"/>
      <name val="Trebuchet MS"/>
      <family val="2"/>
    </font>
    <font>
      <b/>
      <i/>
      <sz val="10"/>
      <name val="Trebuchet MS"/>
      <family val="2"/>
    </font>
    <font>
      <sz val="10"/>
      <color indexed="8"/>
      <name val="Trebuchet MS"/>
      <family val="2"/>
    </font>
    <font>
      <sz val="10"/>
      <color indexed="8"/>
      <name val="Century Gothic"/>
      <family val="2"/>
    </font>
    <font>
      <b/>
      <sz val="10"/>
      <color indexed="8"/>
      <name val="Trebuchet MS"/>
      <family val="2"/>
    </font>
    <font>
      <b/>
      <sz val="10"/>
      <color indexed="8"/>
      <name val="Century Gothic"/>
      <family val="2"/>
    </font>
  </fonts>
  <fills count="20">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8"/>
        <bgColor theme="8"/>
      </patternFill>
    </fill>
    <fill>
      <patternFill patternType="solid">
        <fgColor theme="0" tint="-0.14999847407452621"/>
        <bgColor theme="0" tint="-0.14999847407452621"/>
      </patternFill>
    </fill>
    <fill>
      <patternFill patternType="solid">
        <fgColor theme="4"/>
        <bgColor theme="4"/>
      </patternFill>
    </fill>
    <fill>
      <patternFill patternType="solid">
        <fgColor rgb="FF00B0F0"/>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1"/>
        <bgColor indexed="64"/>
      </patternFill>
    </fill>
    <fill>
      <patternFill patternType="solid">
        <fgColor theme="6" tint="0.39997558519241921"/>
        <bgColor indexed="64"/>
      </patternFill>
    </fill>
    <fill>
      <patternFill patternType="solid">
        <fgColor indexed="13"/>
        <bgColor indexed="64"/>
      </patternFill>
    </fill>
  </fills>
  <borders count="55">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top style="medium">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9"/>
      </left>
      <right/>
      <top style="thin">
        <color theme="9"/>
      </top>
      <bottom style="thin">
        <color theme="9"/>
      </bottom>
      <diagonal/>
    </border>
    <border>
      <left/>
      <right/>
      <top style="thin">
        <color theme="9"/>
      </top>
      <bottom style="thin">
        <color theme="9"/>
      </bottom>
      <diagonal/>
    </border>
    <border>
      <left/>
      <right style="thin">
        <color theme="9"/>
      </right>
      <top style="thin">
        <color theme="9"/>
      </top>
      <bottom style="thin">
        <color theme="9"/>
      </bottom>
      <diagonal/>
    </border>
    <border>
      <left style="thin">
        <color theme="4"/>
      </left>
      <right/>
      <top/>
      <bottom/>
      <diagonal/>
    </border>
    <border>
      <left/>
      <right style="thin">
        <color theme="4"/>
      </right>
      <top/>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s>
  <cellStyleXfs count="5">
    <xf numFmtId="0" fontId="0" fillId="0" borderId="0"/>
    <xf numFmtId="43" fontId="9" fillId="0" borderId="0" applyFont="0" applyFill="0" applyBorder="0" applyAlignment="0" applyProtection="0"/>
    <xf numFmtId="0" fontId="10" fillId="0" borderId="0"/>
    <xf numFmtId="9" fontId="9" fillId="0" borderId="0" applyFont="0" applyFill="0" applyBorder="0" applyAlignment="0" applyProtection="0"/>
    <xf numFmtId="0" fontId="40" fillId="0" borderId="0"/>
  </cellStyleXfs>
  <cellXfs count="266">
    <xf numFmtId="0" fontId="0" fillId="0" borderId="0" xfId="0"/>
    <xf numFmtId="0" fontId="4" fillId="0" borderId="0" xfId="0" applyFont="1"/>
    <xf numFmtId="0" fontId="4" fillId="0" borderId="3" xfId="0" applyFont="1" applyBorder="1"/>
    <xf numFmtId="0" fontId="0" fillId="0" borderId="3" xfId="0" applyBorder="1"/>
    <xf numFmtId="0" fontId="3" fillId="0" borderId="3" xfId="0" applyFont="1" applyBorder="1" applyAlignment="1">
      <alignment horizontal="center"/>
    </xf>
    <xf numFmtId="0" fontId="0" fillId="3" borderId="3" xfId="0" applyFill="1" applyBorder="1"/>
    <xf numFmtId="0" fontId="0" fillId="4" borderId="3" xfId="0" applyFill="1" applyBorder="1"/>
    <xf numFmtId="0" fontId="0" fillId="5" borderId="3" xfId="0" applyFill="1" applyBorder="1"/>
    <xf numFmtId="0" fontId="0" fillId="7" borderId="4" xfId="0" applyFill="1" applyBorder="1"/>
    <xf numFmtId="0" fontId="3" fillId="5" borderId="3" xfId="0" applyFont="1" applyFill="1" applyBorder="1"/>
    <xf numFmtId="165" fontId="0" fillId="0" borderId="3" xfId="0" applyNumberFormat="1" applyBorder="1"/>
    <xf numFmtId="165" fontId="3" fillId="5" borderId="3" xfId="0" applyNumberFormat="1" applyFont="1" applyFill="1" applyBorder="1"/>
    <xf numFmtId="0" fontId="2" fillId="8" borderId="3" xfId="0" applyFont="1" applyFill="1" applyBorder="1"/>
    <xf numFmtId="0" fontId="7" fillId="8" borderId="6" xfId="0" applyFont="1" applyFill="1" applyBorder="1"/>
    <xf numFmtId="166" fontId="0" fillId="0" borderId="3" xfId="0" applyNumberFormat="1" applyBorder="1"/>
    <xf numFmtId="0" fontId="2" fillId="8" borderId="8" xfId="0" applyFont="1" applyFill="1" applyBorder="1"/>
    <xf numFmtId="165" fontId="3" fillId="5" borderId="3" xfId="0" applyNumberFormat="1" applyFont="1" applyFill="1" applyBorder="1" applyAlignment="1">
      <alignment horizontal="center" vertical="center"/>
    </xf>
    <xf numFmtId="2" fontId="0" fillId="0" borderId="3" xfId="0" applyNumberFormat="1" applyBorder="1"/>
    <xf numFmtId="0" fontId="10" fillId="0" borderId="0" xfId="2"/>
    <xf numFmtId="167" fontId="10" fillId="0" borderId="0" xfId="2" applyNumberFormat="1"/>
    <xf numFmtId="0" fontId="11" fillId="10" borderId="9" xfId="2" applyFont="1" applyFill="1" applyBorder="1"/>
    <xf numFmtId="0" fontId="0" fillId="0" borderId="10" xfId="0" applyBorder="1"/>
    <xf numFmtId="0" fontId="0" fillId="0" borderId="11" xfId="0" applyBorder="1"/>
    <xf numFmtId="0" fontId="0" fillId="0" borderId="12" xfId="0" applyBorder="1"/>
    <xf numFmtId="0" fontId="0" fillId="11" borderId="13" xfId="0" applyFill="1" applyBorder="1"/>
    <xf numFmtId="0" fontId="0" fillId="11" borderId="14" xfId="0" applyFill="1" applyBorder="1"/>
    <xf numFmtId="0" fontId="0" fillId="11" borderId="15" xfId="0" applyFill="1" applyBorder="1"/>
    <xf numFmtId="0" fontId="0" fillId="0" borderId="13" xfId="0" applyBorder="1"/>
    <xf numFmtId="0" fontId="0" fillId="0" borderId="14" xfId="0" applyBorder="1"/>
    <xf numFmtId="0" fontId="0" fillId="0" borderId="15" xfId="0" applyBorder="1"/>
    <xf numFmtId="0" fontId="2" fillId="8" borderId="0" xfId="0" applyFont="1" applyFill="1"/>
    <xf numFmtId="0" fontId="4" fillId="0" borderId="16" xfId="0" applyFont="1" applyBorder="1"/>
    <xf numFmtId="20" fontId="0" fillId="0" borderId="0" xfId="0" applyNumberFormat="1"/>
    <xf numFmtId="22" fontId="0" fillId="0" borderId="0" xfId="0" applyNumberFormat="1"/>
    <xf numFmtId="18" fontId="0" fillId="0" borderId="0" xfId="0" applyNumberFormat="1"/>
    <xf numFmtId="22" fontId="10" fillId="0" borderId="0" xfId="2" applyNumberFormat="1"/>
    <xf numFmtId="168" fontId="0" fillId="0" borderId="3" xfId="1" applyNumberFormat="1" applyFont="1" applyBorder="1"/>
    <xf numFmtId="0" fontId="3" fillId="0" borderId="0" xfId="0" applyFont="1"/>
    <xf numFmtId="0" fontId="8" fillId="0" borderId="0" xfId="0" applyFont="1"/>
    <xf numFmtId="0" fontId="0" fillId="0" borderId="6" xfId="0" applyBorder="1"/>
    <xf numFmtId="0" fontId="0" fillId="0" borderId="16" xfId="0" applyBorder="1"/>
    <xf numFmtId="0" fontId="0" fillId="0" borderId="17" xfId="0" applyBorder="1"/>
    <xf numFmtId="169" fontId="0" fillId="0" borderId="0" xfId="0" applyNumberFormat="1"/>
    <xf numFmtId="0" fontId="13" fillId="0" borderId="0" xfId="0" applyFont="1"/>
    <xf numFmtId="0" fontId="11" fillId="10" borderId="9" xfId="2" applyFont="1" applyFill="1" applyBorder="1" applyAlignment="1">
      <alignment horizontal="center"/>
    </xf>
    <xf numFmtId="0" fontId="3" fillId="2" borderId="27" xfId="0" applyFont="1" applyFill="1" applyBorder="1"/>
    <xf numFmtId="0" fontId="3" fillId="2" borderId="1" xfId="0" applyFont="1" applyFill="1" applyBorder="1" applyAlignment="1">
      <alignment horizontal="center"/>
    </xf>
    <xf numFmtId="0" fontId="3" fillId="2" borderId="2" xfId="0" applyFont="1" applyFill="1" applyBorder="1" applyAlignment="1">
      <alignment horizontal="center"/>
    </xf>
    <xf numFmtId="0" fontId="0" fillId="2" borderId="28" xfId="0" applyFill="1" applyBorder="1"/>
    <xf numFmtId="170" fontId="0" fillId="2" borderId="3" xfId="0" applyNumberFormat="1" applyFill="1" applyBorder="1"/>
    <xf numFmtId="0" fontId="0" fillId="2" borderId="29" xfId="0" applyFill="1" applyBorder="1"/>
    <xf numFmtId="170" fontId="0" fillId="2" borderId="30" xfId="0" applyNumberFormat="1" applyFill="1" applyBorder="1"/>
    <xf numFmtId="0" fontId="3" fillId="2" borderId="27" xfId="0" applyFont="1" applyFill="1" applyBorder="1" applyAlignment="1">
      <alignment horizontal="center"/>
    </xf>
    <xf numFmtId="170" fontId="0" fillId="0" borderId="5" xfId="0" applyNumberFormat="1" applyBorder="1" applyProtection="1">
      <protection locked="0"/>
    </xf>
    <xf numFmtId="171" fontId="0" fillId="0" borderId="0" xfId="0" applyNumberFormat="1"/>
    <xf numFmtId="0" fontId="0" fillId="0" borderId="0" xfId="0" applyAlignment="1">
      <alignment horizontal="center" vertical="center"/>
    </xf>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17" fillId="4" borderId="0" xfId="0" applyFont="1" applyFill="1" applyAlignment="1">
      <alignment horizontal="center" vertical="center" wrapText="1"/>
    </xf>
    <xf numFmtId="0" fontId="17" fillId="4" borderId="0" xfId="0" applyFont="1" applyFill="1" applyAlignment="1">
      <alignment horizontal="center"/>
    </xf>
    <xf numFmtId="0" fontId="18" fillId="4" borderId="31" xfId="0" applyFont="1" applyFill="1" applyBorder="1" applyAlignment="1">
      <alignment horizontal="center"/>
    </xf>
    <xf numFmtId="0" fontId="18" fillId="4" borderId="32" xfId="0" applyFont="1" applyFill="1" applyBorder="1" applyAlignment="1">
      <alignment horizontal="center"/>
    </xf>
    <xf numFmtId="0" fontId="18" fillId="4" borderId="32" xfId="0" applyFont="1" applyFill="1" applyBorder="1" applyAlignment="1">
      <alignment horizontal="center" vertical="center" wrapText="1"/>
    </xf>
    <xf numFmtId="0" fontId="0" fillId="0" borderId="32" xfId="0" applyBorder="1" applyAlignment="1">
      <alignment horizontal="center" vertical="center"/>
    </xf>
    <xf numFmtId="0" fontId="0" fillId="0" borderId="39" xfId="0" applyBorder="1" applyAlignment="1">
      <alignment horizontal="center" vertical="center"/>
    </xf>
    <xf numFmtId="0" fontId="2" fillId="12" borderId="34" xfId="0" applyFont="1" applyFill="1" applyBorder="1"/>
    <xf numFmtId="0" fontId="2" fillId="12" borderId="35" xfId="0" applyFont="1" applyFill="1" applyBorder="1"/>
    <xf numFmtId="0" fontId="0" fillId="0" borderId="41" xfId="0" applyBorder="1"/>
    <xf numFmtId="0" fontId="0" fillId="0" borderId="42" xfId="0" applyBorder="1"/>
    <xf numFmtId="0" fontId="18" fillId="5" borderId="33" xfId="0" applyFont="1" applyFill="1" applyBorder="1" applyAlignment="1">
      <alignment horizontal="center" wrapText="1"/>
    </xf>
    <xf numFmtId="0" fontId="17" fillId="5" borderId="0" xfId="0" applyFont="1" applyFill="1" applyAlignment="1">
      <alignment horizontal="center" wrapText="1"/>
    </xf>
    <xf numFmtId="0" fontId="3" fillId="13" borderId="43" xfId="0" applyFont="1" applyFill="1" applyBorder="1" applyAlignment="1">
      <alignment horizontal="center" vertical="center" wrapText="1"/>
    </xf>
    <xf numFmtId="0" fontId="18" fillId="4" borderId="31" xfId="0" applyFont="1" applyFill="1" applyBorder="1" applyAlignment="1">
      <alignment horizontal="center" vertical="center"/>
    </xf>
    <xf numFmtId="0" fontId="18" fillId="4" borderId="32" xfId="0" applyFont="1" applyFill="1" applyBorder="1" applyAlignment="1">
      <alignment horizontal="center" vertical="center"/>
    </xf>
    <xf numFmtId="0" fontId="18" fillId="5" borderId="32" xfId="0" applyFont="1" applyFill="1" applyBorder="1" applyAlignment="1">
      <alignment horizontal="center" vertical="center"/>
    </xf>
    <xf numFmtId="0" fontId="18" fillId="5" borderId="33" xfId="0" applyFont="1" applyFill="1" applyBorder="1" applyAlignment="1">
      <alignment horizontal="center" vertical="center" wrapText="1"/>
    </xf>
    <xf numFmtId="14" fontId="0" fillId="11" borderId="14" xfId="0" applyNumberFormat="1" applyFill="1" applyBorder="1"/>
    <xf numFmtId="14" fontId="0" fillId="0" borderId="14" xfId="0" applyNumberFormat="1" applyBorder="1"/>
    <xf numFmtId="14" fontId="0" fillId="0" borderId="11" xfId="0" applyNumberFormat="1" applyBorder="1"/>
    <xf numFmtId="0" fontId="4" fillId="0" borderId="44" xfId="0" applyFont="1" applyBorder="1" applyAlignment="1">
      <alignment horizontal="center" vertical="center"/>
    </xf>
    <xf numFmtId="0" fontId="13" fillId="0" borderId="3" xfId="0" applyFont="1" applyBorder="1" applyAlignment="1">
      <alignment horizontal="center"/>
    </xf>
    <xf numFmtId="0" fontId="24" fillId="6" borderId="3" xfId="0" applyFont="1" applyFill="1" applyBorder="1"/>
    <xf numFmtId="169" fontId="24" fillId="6" borderId="3" xfId="0" applyNumberFormat="1" applyFont="1" applyFill="1" applyBorder="1"/>
    <xf numFmtId="0" fontId="20" fillId="13" borderId="3" xfId="0" applyFont="1" applyFill="1" applyBorder="1"/>
    <xf numFmtId="0" fontId="0" fillId="13" borderId="3" xfId="0" applyFill="1" applyBorder="1"/>
    <xf numFmtId="0" fontId="23" fillId="13" borderId="3" xfId="0" applyFont="1" applyFill="1" applyBorder="1"/>
    <xf numFmtId="0" fontId="21" fillId="13" borderId="3" xfId="0" applyFont="1" applyFill="1" applyBorder="1"/>
    <xf numFmtId="0" fontId="22" fillId="13" borderId="3" xfId="0" applyFont="1" applyFill="1" applyBorder="1"/>
    <xf numFmtId="0" fontId="20" fillId="14" borderId="3" xfId="0" applyFont="1" applyFill="1" applyBorder="1" applyAlignment="1">
      <alignment horizontal="center"/>
    </xf>
    <xf numFmtId="0" fontId="0" fillId="0" borderId="0" xfId="0" applyAlignment="1">
      <alignment vertical="center"/>
    </xf>
    <xf numFmtId="0" fontId="8" fillId="16" borderId="3" xfId="0" applyFont="1" applyFill="1" applyBorder="1" applyAlignment="1">
      <alignment horizontal="center" vertical="center"/>
    </xf>
    <xf numFmtId="15" fontId="0" fillId="0" borderId="3" xfId="0" applyNumberFormat="1" applyBorder="1" applyAlignment="1">
      <alignment horizontal="center" vertical="center"/>
    </xf>
    <xf numFmtId="0" fontId="0" fillId="0" borderId="3" xfId="0" applyBorder="1" applyAlignment="1">
      <alignment horizontal="center" vertical="center"/>
    </xf>
    <xf numFmtId="20" fontId="0" fillId="0" borderId="3" xfId="0" applyNumberFormat="1" applyBorder="1" applyAlignment="1">
      <alignment horizontal="center" vertical="center"/>
    </xf>
    <xf numFmtId="15" fontId="0" fillId="0" borderId="0" xfId="0" applyNumberFormat="1" applyAlignment="1">
      <alignment horizontal="center" vertical="center"/>
    </xf>
    <xf numFmtId="20" fontId="0" fillId="0" borderId="0" xfId="0" applyNumberFormat="1" applyAlignment="1">
      <alignment horizontal="center" vertical="center"/>
    </xf>
    <xf numFmtId="20" fontId="27" fillId="0" borderId="0" xfId="0" applyNumberFormat="1" applyFont="1" applyAlignment="1">
      <alignment horizontal="center" vertical="center"/>
    </xf>
    <xf numFmtId="20" fontId="0" fillId="0" borderId="3" xfId="0" applyNumberFormat="1" applyBorder="1"/>
    <xf numFmtId="0" fontId="29" fillId="0" borderId="0" xfId="2" applyFont="1"/>
    <xf numFmtId="21" fontId="0" fillId="0" borderId="0" xfId="0" applyNumberFormat="1"/>
    <xf numFmtId="0" fontId="0" fillId="6" borderId="0" xfId="0" applyFill="1"/>
    <xf numFmtId="165" fontId="0" fillId="0" borderId="16" xfId="0" applyNumberFormat="1" applyBorder="1"/>
    <xf numFmtId="165" fontId="3" fillId="13" borderId="3" xfId="0" applyNumberFormat="1" applyFont="1" applyFill="1" applyBorder="1"/>
    <xf numFmtId="0" fontId="3" fillId="13" borderId="3" xfId="0" applyFont="1" applyFill="1" applyBorder="1"/>
    <xf numFmtId="0" fontId="31" fillId="13" borderId="3" xfId="0" applyFont="1" applyFill="1" applyBorder="1" applyAlignment="1">
      <alignment wrapText="1"/>
    </xf>
    <xf numFmtId="165" fontId="0" fillId="9" borderId="3" xfId="0" applyNumberFormat="1" applyFill="1" applyBorder="1"/>
    <xf numFmtId="0" fontId="0" fillId="9" borderId="3" xfId="0" applyFill="1" applyBorder="1"/>
    <xf numFmtId="0" fontId="0" fillId="9" borderId="3" xfId="3" applyNumberFormat="1" applyFont="1" applyFill="1" applyBorder="1"/>
    <xf numFmtId="9" fontId="30" fillId="2" borderId="3" xfId="0" applyNumberFormat="1" applyFont="1" applyFill="1" applyBorder="1" applyAlignment="1">
      <alignment horizontal="center" vertical="center"/>
    </xf>
    <xf numFmtId="0" fontId="8" fillId="2" borderId="3" xfId="0" applyFont="1" applyFill="1" applyBorder="1" applyAlignment="1">
      <alignment horizontal="center" vertical="center"/>
    </xf>
    <xf numFmtId="0" fontId="11" fillId="10" borderId="3" xfId="2" applyFont="1" applyFill="1" applyBorder="1"/>
    <xf numFmtId="0" fontId="11" fillId="10" borderId="3" xfId="2" applyFont="1" applyFill="1" applyBorder="1" applyAlignment="1">
      <alignment horizontal="right"/>
    </xf>
    <xf numFmtId="0" fontId="10" fillId="0" borderId="3" xfId="2" applyBorder="1"/>
    <xf numFmtId="14" fontId="0" fillId="0" borderId="3" xfId="0" applyNumberFormat="1" applyBorder="1"/>
    <xf numFmtId="0" fontId="0" fillId="11" borderId="3" xfId="0" applyFill="1" applyBorder="1"/>
    <xf numFmtId="14" fontId="0" fillId="11" borderId="3" xfId="0" applyNumberFormat="1" applyFill="1" applyBorder="1"/>
    <xf numFmtId="169" fontId="10" fillId="0" borderId="0" xfId="2" applyNumberFormat="1"/>
    <xf numFmtId="0" fontId="11" fillId="10" borderId="9" xfId="2" applyFont="1" applyFill="1" applyBorder="1" applyAlignment="1">
      <alignment horizontal="right"/>
    </xf>
    <xf numFmtId="0" fontId="0" fillId="2" borderId="0" xfId="0" applyFill="1"/>
    <xf numFmtId="22" fontId="0" fillId="2" borderId="0" xfId="0" applyNumberFormat="1" applyFill="1"/>
    <xf numFmtId="0" fontId="0" fillId="17" borderId="0" xfId="0" applyFill="1"/>
    <xf numFmtId="0" fontId="0" fillId="8" borderId="0" xfId="0" applyFill="1"/>
    <xf numFmtId="0" fontId="30" fillId="0" borderId="0" xfId="0" applyFont="1" applyAlignment="1">
      <alignment horizontal="center" vertical="center"/>
    </xf>
    <xf numFmtId="0" fontId="0" fillId="9" borderId="0" xfId="0" applyFill="1"/>
    <xf numFmtId="0" fontId="19" fillId="9" borderId="3" xfId="0" applyFont="1" applyFill="1" applyBorder="1" applyAlignment="1">
      <alignment horizontal="center" vertical="center"/>
    </xf>
    <xf numFmtId="1" fontId="30" fillId="0" borderId="3" xfId="0" applyNumberFormat="1" applyFont="1" applyBorder="1" applyAlignment="1">
      <alignment horizontal="center"/>
    </xf>
    <xf numFmtId="0" fontId="30" fillId="9" borderId="3" xfId="0" applyFont="1" applyFill="1" applyBorder="1" applyAlignment="1">
      <alignment horizontal="center" vertical="center" wrapText="1"/>
    </xf>
    <xf numFmtId="0" fontId="4" fillId="17" borderId="0" xfId="0" applyFont="1" applyFill="1"/>
    <xf numFmtId="9" fontId="19" fillId="9" borderId="3" xfId="0" applyNumberFormat="1" applyFont="1" applyFill="1" applyBorder="1" applyAlignment="1">
      <alignment horizontal="center" vertical="center"/>
    </xf>
    <xf numFmtId="0" fontId="19" fillId="7" borderId="3" xfId="0" applyFont="1" applyFill="1" applyBorder="1" applyAlignment="1">
      <alignment horizontal="center" vertical="center"/>
    </xf>
    <xf numFmtId="0" fontId="4" fillId="7" borderId="3" xfId="0" applyFont="1" applyFill="1" applyBorder="1"/>
    <xf numFmtId="0" fontId="4" fillId="7" borderId="0" xfId="0" applyFont="1" applyFill="1"/>
    <xf numFmtId="0" fontId="0" fillId="7" borderId="0" xfId="0" applyFill="1"/>
    <xf numFmtId="9" fontId="1" fillId="9" borderId="3" xfId="0" applyNumberFormat="1" applyFont="1" applyFill="1" applyBorder="1" applyAlignment="1">
      <alignment horizontal="center" vertical="center"/>
    </xf>
    <xf numFmtId="0" fontId="0" fillId="7" borderId="3" xfId="0" applyFill="1" applyBorder="1"/>
    <xf numFmtId="172" fontId="13" fillId="4" borderId="3" xfId="0" applyNumberFormat="1" applyFont="1" applyFill="1" applyBorder="1" applyAlignment="1">
      <alignment horizontal="center"/>
    </xf>
    <xf numFmtId="0" fontId="4" fillId="0" borderId="54" xfId="0" applyFont="1" applyBorder="1"/>
    <xf numFmtId="0" fontId="0" fillId="0" borderId="21" xfId="0" applyBorder="1"/>
    <xf numFmtId="0" fontId="0" fillId="0" borderId="52" xfId="0" applyBorder="1"/>
    <xf numFmtId="0" fontId="0" fillId="0" borderId="22" xfId="0" applyBorder="1"/>
    <xf numFmtId="0" fontId="24" fillId="6" borderId="28" xfId="0" applyFont="1" applyFill="1" applyBorder="1"/>
    <xf numFmtId="0" fontId="0" fillId="0" borderId="25" xfId="0" applyBorder="1"/>
    <xf numFmtId="0" fontId="0" fillId="0" borderId="20" xfId="0" applyBorder="1"/>
    <xf numFmtId="0" fontId="14" fillId="0" borderId="0" xfId="0" applyFont="1"/>
    <xf numFmtId="0" fontId="24" fillId="6" borderId="0" xfId="0" applyFont="1" applyFill="1"/>
    <xf numFmtId="0" fontId="22" fillId="0" borderId="0" xfId="0" applyFont="1"/>
    <xf numFmtId="0" fontId="0" fillId="0" borderId="23" xfId="0" applyBorder="1"/>
    <xf numFmtId="0" fontId="0" fillId="0" borderId="53" xfId="0" applyBorder="1"/>
    <xf numFmtId="0" fontId="22" fillId="0" borderId="53" xfId="0" applyFont="1" applyBorder="1"/>
    <xf numFmtId="0" fontId="0" fillId="0" borderId="24" xfId="0" applyBorder="1"/>
    <xf numFmtId="0" fontId="21" fillId="13" borderId="28" xfId="0" applyFont="1" applyFill="1" applyBorder="1"/>
    <xf numFmtId="0" fontId="22" fillId="13" borderId="28" xfId="0" applyFont="1" applyFill="1" applyBorder="1"/>
    <xf numFmtId="0" fontId="0" fillId="6" borderId="6" xfId="0" applyFill="1" applyBorder="1"/>
    <xf numFmtId="0" fontId="3" fillId="0" borderId="3" xfId="0" applyFont="1" applyBorder="1"/>
    <xf numFmtId="0" fontId="0" fillId="6" borderId="3" xfId="0" applyFill="1" applyBorder="1"/>
    <xf numFmtId="169" fontId="0" fillId="0" borderId="52" xfId="0" applyNumberFormat="1" applyBorder="1"/>
    <xf numFmtId="9" fontId="3" fillId="0" borderId="3" xfId="0" applyNumberFormat="1" applyFont="1" applyBorder="1"/>
    <xf numFmtId="0" fontId="3" fillId="0" borderId="26" xfId="0" applyFont="1" applyBorder="1" applyAlignment="1">
      <alignment horizontal="center"/>
    </xf>
    <xf numFmtId="0" fontId="0" fillId="13" borderId="0" xfId="0" applyFill="1"/>
    <xf numFmtId="0" fontId="0" fillId="0" borderId="26" xfId="0" applyBorder="1"/>
    <xf numFmtId="0" fontId="8" fillId="0" borderId="3" xfId="0" applyFont="1" applyBorder="1" applyAlignment="1">
      <alignment horizontal="center" vertical="center"/>
    </xf>
    <xf numFmtId="0" fontId="32" fillId="0" borderId="0" xfId="0" applyFont="1"/>
    <xf numFmtId="9" fontId="4" fillId="0" borderId="0" xfId="0" applyNumberFormat="1" applyFont="1"/>
    <xf numFmtId="0" fontId="4" fillId="0" borderId="0" xfId="0" applyFont="1" applyAlignment="1">
      <alignment horizontal="center" vertical="center"/>
    </xf>
    <xf numFmtId="0" fontId="13" fillId="4" borderId="3" xfId="0" applyFont="1" applyFill="1" applyBorder="1" applyAlignment="1">
      <alignment horizontal="center" vertical="center"/>
    </xf>
    <xf numFmtId="9" fontId="5" fillId="4" borderId="3" xfId="3" applyFont="1" applyFill="1" applyBorder="1" applyAlignment="1">
      <alignment horizontal="center"/>
    </xf>
    <xf numFmtId="0" fontId="16" fillId="3" borderId="3" xfId="0" applyFont="1" applyFill="1" applyBorder="1" applyAlignment="1">
      <alignment horizontal="center" vertical="center"/>
    </xf>
    <xf numFmtId="0" fontId="35" fillId="0" borderId="0" xfId="0" applyFont="1"/>
    <xf numFmtId="0" fontId="36" fillId="0" borderId="0" xfId="0" applyFont="1"/>
    <xf numFmtId="9" fontId="36" fillId="0" borderId="0" xfId="0" applyNumberFormat="1" applyFont="1" applyAlignment="1">
      <alignment horizontal="left"/>
    </xf>
    <xf numFmtId="0" fontId="37" fillId="0" borderId="0" xfId="0" applyFont="1"/>
    <xf numFmtId="0" fontId="16" fillId="0" borderId="0" xfId="0" applyFont="1"/>
    <xf numFmtId="0" fontId="8" fillId="9" borderId="3" xfId="0" applyFont="1" applyFill="1" applyBorder="1" applyAlignment="1">
      <alignment horizontal="center" vertical="center"/>
    </xf>
    <xf numFmtId="0" fontId="8" fillId="9" borderId="3" xfId="0" applyFont="1" applyFill="1" applyBorder="1" applyAlignment="1">
      <alignment horizontal="center" vertical="center" wrapText="1"/>
    </xf>
    <xf numFmtId="0" fontId="30" fillId="0" borderId="3" xfId="0" applyFont="1" applyBorder="1"/>
    <xf numFmtId="0" fontId="0" fillId="0" borderId="0" xfId="0" applyProtection="1">
      <protection locked="0"/>
    </xf>
    <xf numFmtId="164" fontId="0" fillId="0" borderId="3" xfId="0" applyNumberFormat="1" applyBorder="1" applyProtection="1">
      <protection locked="0"/>
    </xf>
    <xf numFmtId="166" fontId="0" fillId="0" borderId="3" xfId="0" applyNumberFormat="1" applyBorder="1" applyProtection="1">
      <protection locked="0"/>
    </xf>
    <xf numFmtId="0" fontId="3" fillId="9" borderId="6" xfId="0" applyFont="1" applyFill="1" applyBorder="1" applyAlignment="1" applyProtection="1">
      <alignment horizontal="center" vertical="center"/>
      <protection locked="0"/>
    </xf>
    <xf numFmtId="0" fontId="0" fillId="4" borderId="0" xfId="0" applyFill="1"/>
    <xf numFmtId="0" fontId="2" fillId="12" borderId="34" xfId="0" applyFont="1" applyFill="1" applyBorder="1" applyProtection="1">
      <protection locked="0"/>
    </xf>
    <xf numFmtId="0" fontId="2" fillId="12" borderId="35" xfId="0" applyFont="1" applyFill="1" applyBorder="1" applyProtection="1">
      <protection locked="0"/>
    </xf>
    <xf numFmtId="0" fontId="0" fillId="0" borderId="34" xfId="0" applyBorder="1" applyProtection="1">
      <protection locked="0"/>
    </xf>
    <xf numFmtId="0" fontId="0" fillId="0" borderId="35" xfId="0" applyBorder="1" applyProtection="1">
      <protection locked="0"/>
    </xf>
    <xf numFmtId="0" fontId="0" fillId="0" borderId="36" xfId="0" applyBorder="1" applyProtection="1">
      <protection locked="0"/>
    </xf>
    <xf numFmtId="0" fontId="0" fillId="0" borderId="37" xfId="0" applyBorder="1" applyProtection="1">
      <protection locked="0"/>
    </xf>
    <xf numFmtId="0" fontId="0" fillId="0" borderId="41" xfId="0" applyBorder="1" applyProtection="1">
      <protection locked="0"/>
    </xf>
    <xf numFmtId="0" fontId="0" fillId="0" borderId="42" xfId="0" applyBorder="1" applyProtection="1">
      <protection locked="0"/>
    </xf>
    <xf numFmtId="20" fontId="0" fillId="0" borderId="3" xfId="0" applyNumberFormat="1" applyBorder="1" applyAlignment="1" applyProtection="1">
      <alignment horizontal="center" vertical="center"/>
      <protection locked="0"/>
    </xf>
    <xf numFmtId="0" fontId="24" fillId="2" borderId="6" xfId="0" applyFont="1" applyFill="1" applyBorder="1" applyProtection="1">
      <protection locked="0"/>
    </xf>
    <xf numFmtId="0" fontId="25" fillId="2" borderId="6" xfId="0" applyFont="1" applyFill="1" applyBorder="1" applyProtection="1">
      <protection locked="0"/>
    </xf>
    <xf numFmtId="0" fontId="0" fillId="0" borderId="32" xfId="0" applyBorder="1" applyAlignment="1" applyProtection="1">
      <alignment horizontal="center"/>
      <protection locked="0"/>
    </xf>
    <xf numFmtId="0" fontId="0" fillId="0" borderId="3" xfId="0" applyBorder="1" applyProtection="1">
      <protection hidden="1"/>
    </xf>
    <xf numFmtId="0" fontId="8" fillId="0" borderId="3" xfId="0" applyFont="1" applyBorder="1"/>
    <xf numFmtId="0" fontId="38" fillId="7" borderId="3" xfId="0" applyFont="1" applyFill="1" applyBorder="1" applyAlignment="1">
      <alignment horizontal="center" vertical="center"/>
    </xf>
    <xf numFmtId="165" fontId="3" fillId="13" borderId="3" xfId="0" applyNumberFormat="1" applyFont="1" applyFill="1" applyBorder="1" applyAlignment="1">
      <alignment horizontal="center" vertical="center" wrapText="1"/>
    </xf>
    <xf numFmtId="165" fontId="0" fillId="9" borderId="3" xfId="0" applyNumberFormat="1" applyFill="1" applyBorder="1" applyAlignment="1" applyProtection="1">
      <alignment horizontal="center"/>
      <protection locked="0"/>
    </xf>
    <xf numFmtId="0" fontId="39" fillId="5" borderId="6" xfId="0" applyFont="1" applyFill="1" applyBorder="1" applyAlignment="1" applyProtection="1">
      <alignment horizontal="center" vertical="center"/>
      <protection locked="0"/>
    </xf>
    <xf numFmtId="0" fontId="0" fillId="0" borderId="0" xfId="0" applyAlignment="1" applyProtection="1">
      <alignment horizontal="center"/>
      <protection locked="0"/>
    </xf>
    <xf numFmtId="165" fontId="0" fillId="0" borderId="0" xfId="0" applyNumberFormat="1"/>
    <xf numFmtId="10" fontId="0" fillId="9" borderId="3" xfId="3" applyNumberFormat="1" applyFont="1" applyFill="1" applyBorder="1" applyAlignment="1" applyProtection="1">
      <alignment horizontal="center"/>
      <protection locked="0"/>
    </xf>
    <xf numFmtId="0" fontId="3" fillId="2" borderId="3" xfId="0" applyFont="1" applyFill="1" applyBorder="1" applyAlignment="1">
      <alignment horizontal="center" vertical="center"/>
    </xf>
    <xf numFmtId="165" fontId="3" fillId="2" borderId="3" xfId="0" applyNumberFormat="1" applyFont="1" applyFill="1" applyBorder="1" applyAlignment="1">
      <alignment horizontal="center" vertical="center"/>
    </xf>
    <xf numFmtId="0" fontId="41" fillId="18" borderId="0" xfId="4" applyFont="1" applyFill="1"/>
    <xf numFmtId="0" fontId="42" fillId="18" borderId="0" xfId="4" applyFont="1" applyFill="1"/>
    <xf numFmtId="0" fontId="40" fillId="0" borderId="0" xfId="4"/>
    <xf numFmtId="0" fontId="42" fillId="19" borderId="0" xfId="4" applyFont="1" applyFill="1"/>
    <xf numFmtId="0" fontId="43" fillId="0" borderId="0" xfId="4" applyFont="1"/>
    <xf numFmtId="173" fontId="43" fillId="0" borderId="0" xfId="4" applyNumberFormat="1" applyFont="1"/>
    <xf numFmtId="0" fontId="44" fillId="0" borderId="0" xfId="4" applyFont="1" applyAlignment="1">
      <alignment horizontal="left"/>
    </xf>
    <xf numFmtId="174" fontId="44" fillId="0" borderId="0" xfId="4" applyNumberFormat="1" applyFont="1" applyAlignment="1">
      <alignment horizontal="right"/>
    </xf>
    <xf numFmtId="0" fontId="44" fillId="0" borderId="0" xfId="4" applyFont="1" applyAlignment="1">
      <alignment horizontal="right"/>
    </xf>
    <xf numFmtId="0" fontId="44" fillId="0" borderId="0" xfId="4" applyFont="1" applyAlignment="1">
      <alignment horizontal="center"/>
    </xf>
    <xf numFmtId="0" fontId="45" fillId="0" borderId="0" xfId="4" applyFont="1"/>
    <xf numFmtId="0" fontId="46" fillId="0" borderId="0" xfId="4" applyFont="1" applyAlignment="1">
      <alignment horizontal="right"/>
    </xf>
    <xf numFmtId="175" fontId="43" fillId="0" borderId="0" xfId="4" quotePrefix="1" applyNumberFormat="1" applyFont="1"/>
    <xf numFmtId="0" fontId="42" fillId="19" borderId="3" xfId="4" applyFont="1" applyFill="1" applyBorder="1"/>
    <xf numFmtId="0" fontId="0" fillId="2" borderId="3" xfId="0" applyFill="1" applyBorder="1" applyProtection="1">
      <protection locked="0"/>
    </xf>
    <xf numFmtId="0" fontId="40" fillId="2" borderId="3" xfId="4" applyFill="1" applyBorder="1" applyProtection="1">
      <protection locked="0"/>
    </xf>
    <xf numFmtId="0" fontId="18" fillId="13" borderId="32" xfId="0" applyFont="1" applyFill="1" applyBorder="1" applyAlignment="1">
      <alignment horizontal="center"/>
    </xf>
    <xf numFmtId="0" fontId="17" fillId="13" borderId="0" xfId="0" applyFont="1" applyFill="1" applyAlignment="1">
      <alignment horizontal="center"/>
    </xf>
    <xf numFmtId="20" fontId="13" fillId="5" borderId="21" xfId="0" applyNumberFormat="1" applyFont="1" applyFill="1" applyBorder="1" applyAlignment="1" applyProtection="1">
      <alignment horizontal="center" vertical="center"/>
      <protection locked="0"/>
    </xf>
    <xf numFmtId="20" fontId="13" fillId="5" borderId="52" xfId="0" applyNumberFormat="1" applyFont="1" applyFill="1" applyBorder="1" applyAlignment="1" applyProtection="1">
      <alignment horizontal="center" vertical="center"/>
      <protection locked="0"/>
    </xf>
    <xf numFmtId="20" fontId="13" fillId="5" borderId="22" xfId="0" applyNumberFormat="1" applyFont="1" applyFill="1" applyBorder="1" applyAlignment="1" applyProtection="1">
      <alignment horizontal="center" vertical="center"/>
      <protection locked="0"/>
    </xf>
    <xf numFmtId="20" fontId="13" fillId="5" borderId="23" xfId="0" applyNumberFormat="1" applyFont="1" applyFill="1" applyBorder="1" applyAlignment="1" applyProtection="1">
      <alignment horizontal="center" vertical="center"/>
      <protection locked="0"/>
    </xf>
    <xf numFmtId="20" fontId="13" fillId="5" borderId="53" xfId="0" applyNumberFormat="1" applyFont="1" applyFill="1" applyBorder="1" applyAlignment="1" applyProtection="1">
      <alignment horizontal="center" vertical="center"/>
      <protection locked="0"/>
    </xf>
    <xf numFmtId="20" fontId="13" fillId="5" borderId="24" xfId="0" applyNumberFormat="1" applyFont="1" applyFill="1" applyBorder="1" applyAlignment="1" applyProtection="1">
      <alignment horizontal="center" vertical="center"/>
      <protection locked="0"/>
    </xf>
    <xf numFmtId="0" fontId="12" fillId="9" borderId="17" xfId="0" applyFont="1" applyFill="1" applyBorder="1" applyAlignment="1" applyProtection="1">
      <alignment horizontal="center" vertical="center"/>
      <protection locked="0"/>
    </xf>
    <xf numFmtId="0" fontId="12" fillId="9" borderId="18" xfId="0" applyFont="1" applyFill="1" applyBorder="1" applyAlignment="1" applyProtection="1">
      <alignment horizontal="center" vertical="center"/>
      <protection locked="0"/>
    </xf>
    <xf numFmtId="0" fontId="12" fillId="9" borderId="19" xfId="0" applyFont="1" applyFill="1" applyBorder="1" applyAlignment="1" applyProtection="1">
      <alignment horizontal="center" vertical="center"/>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7" xfId="0" applyFont="1" applyFill="1" applyBorder="1" applyAlignment="1">
      <alignment horizontal="left" vertical="center"/>
    </xf>
    <xf numFmtId="0" fontId="3" fillId="2" borderId="18" xfId="0" applyFont="1" applyFill="1" applyBorder="1" applyAlignment="1">
      <alignment horizontal="left" vertical="center"/>
    </xf>
    <xf numFmtId="0" fontId="3" fillId="2" borderId="19" xfId="0" applyFont="1" applyFill="1" applyBorder="1" applyAlignment="1">
      <alignment horizontal="left" vertical="center"/>
    </xf>
    <xf numFmtId="0" fontId="8" fillId="5" borderId="17" xfId="0" applyFont="1" applyFill="1" applyBorder="1" applyAlignment="1">
      <alignment horizontal="center" vertical="center"/>
    </xf>
    <xf numFmtId="0" fontId="8" fillId="5" borderId="19" xfId="0" applyFont="1" applyFill="1" applyBorder="1" applyAlignment="1">
      <alignment horizontal="center" vertical="center"/>
    </xf>
    <xf numFmtId="0" fontId="8" fillId="15" borderId="4" xfId="0" applyFont="1" applyFill="1" applyBorder="1" applyAlignment="1">
      <alignment horizontal="center" vertical="center"/>
    </xf>
    <xf numFmtId="0" fontId="8" fillId="15" borderId="45" xfId="0" applyFont="1" applyFill="1" applyBorder="1" applyAlignment="1">
      <alignment horizontal="center" vertical="center"/>
    </xf>
    <xf numFmtId="0" fontId="8" fillId="15" borderId="46" xfId="0" applyFont="1" applyFill="1" applyBorder="1" applyAlignment="1">
      <alignment horizontal="center" vertical="center"/>
    </xf>
    <xf numFmtId="20" fontId="26" fillId="0" borderId="0" xfId="0" applyNumberFormat="1" applyFont="1" applyAlignment="1">
      <alignment horizontal="center" vertical="center"/>
    </xf>
    <xf numFmtId="20" fontId="28" fillId="0" borderId="47" xfId="0" applyNumberFormat="1" applyFont="1" applyBorder="1" applyAlignment="1">
      <alignment horizontal="center" vertical="center"/>
    </xf>
    <xf numFmtId="20" fontId="28" fillId="0" borderId="48" xfId="0" applyNumberFormat="1" applyFont="1" applyBorder="1" applyAlignment="1">
      <alignment horizontal="center" vertical="center"/>
    </xf>
    <xf numFmtId="20" fontId="28" fillId="0" borderId="49" xfId="0" applyNumberFormat="1" applyFont="1" applyBorder="1" applyAlignment="1">
      <alignment horizontal="center" vertical="center"/>
    </xf>
    <xf numFmtId="20" fontId="28" fillId="0" borderId="7" xfId="0" applyNumberFormat="1" applyFont="1" applyBorder="1" applyAlignment="1">
      <alignment horizontal="center" vertical="center"/>
    </xf>
    <xf numFmtId="20" fontId="28" fillId="0" borderId="50" xfId="0" applyNumberFormat="1" applyFont="1" applyBorder="1" applyAlignment="1">
      <alignment horizontal="center" vertical="center"/>
    </xf>
    <xf numFmtId="20" fontId="28" fillId="0" borderId="51" xfId="0" applyNumberFormat="1" applyFont="1" applyBorder="1" applyAlignment="1">
      <alignment horizontal="center" vertical="center"/>
    </xf>
    <xf numFmtId="20" fontId="15" fillId="5" borderId="21" xfId="0" applyNumberFormat="1" applyFont="1" applyFill="1" applyBorder="1" applyAlignment="1" applyProtection="1">
      <alignment horizontal="center" vertical="center"/>
      <protection locked="0"/>
    </xf>
    <xf numFmtId="0" fontId="15" fillId="5" borderId="22" xfId="0" applyFont="1" applyFill="1" applyBorder="1" applyAlignment="1" applyProtection="1">
      <alignment horizontal="center" vertical="center"/>
      <protection locked="0"/>
    </xf>
    <xf numFmtId="0" fontId="15" fillId="5" borderId="20" xfId="0" applyFont="1" applyFill="1" applyBorder="1" applyAlignment="1" applyProtection="1">
      <alignment horizontal="center" vertical="center"/>
      <protection locked="0"/>
    </xf>
    <xf numFmtId="0" fontId="15" fillId="5" borderId="25" xfId="0" applyFont="1" applyFill="1" applyBorder="1" applyAlignment="1" applyProtection="1">
      <alignment horizontal="center" vertical="center"/>
      <protection locked="0"/>
    </xf>
    <xf numFmtId="0" fontId="15" fillId="5" borderId="23" xfId="0" applyFont="1" applyFill="1" applyBorder="1" applyAlignment="1" applyProtection="1">
      <alignment horizontal="center" vertical="center"/>
      <protection locked="0"/>
    </xf>
    <xf numFmtId="0" fontId="15" fillId="5" borderId="24" xfId="0" applyFont="1" applyFill="1" applyBorder="1" applyAlignment="1" applyProtection="1">
      <alignment horizontal="center" vertical="center"/>
      <protection locked="0"/>
    </xf>
    <xf numFmtId="0" fontId="34" fillId="9" borderId="3" xfId="0" applyFont="1" applyFill="1" applyBorder="1" applyAlignment="1">
      <alignment horizontal="left"/>
    </xf>
    <xf numFmtId="169" fontId="12" fillId="9" borderId="3" xfId="0" applyNumberFormat="1" applyFont="1" applyFill="1" applyBorder="1" applyAlignment="1">
      <alignment horizontal="center"/>
    </xf>
    <xf numFmtId="0" fontId="33" fillId="9" borderId="3" xfId="0" applyFont="1" applyFill="1" applyBorder="1" applyAlignment="1">
      <alignment horizontal="left"/>
    </xf>
    <xf numFmtId="167" fontId="30" fillId="9" borderId="3" xfId="0" applyNumberFormat="1" applyFont="1" applyFill="1" applyBorder="1" applyAlignment="1">
      <alignment horizontal="center"/>
    </xf>
  </cellXfs>
  <cellStyles count="5">
    <cellStyle name="Comma" xfId="1" builtinId="3"/>
    <cellStyle name="Normal" xfId="0" builtinId="0"/>
    <cellStyle name="Normal 2" xfId="2" xr:uid="{E905C862-5D88-4D7B-BCB0-5A6ED476BD5D}"/>
    <cellStyle name="Normal 3" xfId="4" xr:uid="{8EA9AC3C-447A-42BF-AF67-17AE0E07A6F7}"/>
    <cellStyle name="Percent" xfId="3" builtinId="5"/>
  </cellStyles>
  <dxfs count="23">
    <dxf>
      <font>
        <b/>
        <i val="0"/>
        <color rgb="FFFFC000"/>
      </font>
      <fill>
        <patternFill>
          <bgColor rgb="FF0070C0"/>
        </patternFill>
      </fill>
      <border>
        <left style="thin">
          <color auto="1"/>
        </left>
        <right style="thin">
          <color auto="1"/>
        </right>
        <top style="thin">
          <color auto="1"/>
        </top>
        <bottom style="thin">
          <color auto="1"/>
        </bottom>
      </border>
    </dxf>
    <dxf>
      <font>
        <b/>
        <i val="0"/>
        <color rgb="FFFFC000"/>
      </font>
      <fill>
        <patternFill>
          <bgColor rgb="FF0070C0"/>
        </patternFill>
      </fill>
      <border>
        <left style="thin">
          <color auto="1"/>
        </left>
        <right style="thin">
          <color auto="1"/>
        </right>
        <top style="thin">
          <color auto="1"/>
        </top>
        <bottom style="thin">
          <color auto="1"/>
        </bottom>
      </border>
    </dxf>
    <dxf>
      <fill>
        <patternFill>
          <bgColor rgb="FF00B050"/>
        </patternFill>
      </fill>
    </dxf>
    <dxf>
      <fill>
        <patternFill>
          <bgColor theme="7" tint="-0.24994659260841701"/>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b val="0"/>
        <i val="0"/>
        <strike val="0"/>
        <condense val="0"/>
        <extend val="0"/>
        <outline val="0"/>
        <shadow val="0"/>
        <u val="none"/>
        <vertAlign val="baseline"/>
        <sz val="10"/>
        <color indexed="8"/>
        <name val="Trebuchet MS"/>
        <scheme val="none"/>
      </font>
    </dxf>
    <dxf>
      <font>
        <b val="0"/>
        <i val="0"/>
        <strike val="0"/>
        <condense val="0"/>
        <extend val="0"/>
        <outline val="0"/>
        <shadow val="0"/>
        <u val="none"/>
        <vertAlign val="baseline"/>
        <sz val="10"/>
        <color indexed="8"/>
        <name val="Trebuchet MS"/>
        <scheme val="none"/>
      </font>
    </dxf>
    <dxf>
      <font>
        <b val="0"/>
        <i val="0"/>
        <strike val="0"/>
        <condense val="0"/>
        <extend val="0"/>
        <outline val="0"/>
        <shadow val="0"/>
        <u val="none"/>
        <vertAlign val="baseline"/>
        <sz val="10"/>
        <color indexed="8"/>
        <name val="Trebuchet MS"/>
        <scheme val="none"/>
      </font>
      <numFmt numFmtId="173" formatCode="d\-mmm\-yyyy"/>
    </dxf>
    <dxf>
      <font>
        <b val="0"/>
        <i val="0"/>
        <strike val="0"/>
        <condense val="0"/>
        <extend val="0"/>
        <outline val="0"/>
        <shadow val="0"/>
        <u val="none"/>
        <vertAlign val="baseline"/>
        <sz val="10"/>
        <color indexed="8"/>
        <name val="Trebuchet MS"/>
        <scheme val="none"/>
      </font>
      <numFmt numFmtId="173" formatCode="d\-mmm\-yyyy"/>
    </dxf>
    <dxf>
      <font>
        <b val="0"/>
        <i val="0"/>
        <strike val="0"/>
        <condense val="0"/>
        <extend val="0"/>
        <outline val="0"/>
        <shadow val="0"/>
        <u val="none"/>
        <vertAlign val="baseline"/>
        <sz val="10"/>
        <color indexed="8"/>
        <name val="Trebuchet MS"/>
        <family val="2"/>
        <scheme val="none"/>
      </font>
    </dxf>
    <dxf>
      <font>
        <b val="0"/>
        <i val="0"/>
        <strike val="0"/>
        <condense val="0"/>
        <extend val="0"/>
        <outline val="0"/>
        <shadow val="0"/>
        <u val="none"/>
        <vertAlign val="baseline"/>
        <sz val="10"/>
        <color indexed="8"/>
        <name val="Trebuchet MS"/>
        <scheme val="none"/>
      </font>
    </dxf>
    <dxf>
      <font>
        <b val="0"/>
        <i val="0"/>
        <strike val="0"/>
        <condense val="0"/>
        <extend val="0"/>
        <outline val="0"/>
        <shadow val="0"/>
        <u val="none"/>
        <vertAlign val="baseline"/>
        <sz val="10"/>
        <color indexed="8"/>
        <name val="Trebuchet MS"/>
        <scheme val="none"/>
      </font>
    </dxf>
    <dxf>
      <font>
        <b val="0"/>
        <i val="0"/>
        <strike val="0"/>
        <condense val="0"/>
        <extend val="0"/>
        <outline val="0"/>
        <shadow val="0"/>
        <u val="none"/>
        <vertAlign val="baseline"/>
        <sz val="10"/>
        <color indexed="8"/>
        <name val="Trebuchet MS"/>
        <scheme val="none"/>
      </font>
    </dxf>
    <dxf>
      <font>
        <b/>
        <i/>
        <strike val="0"/>
        <condense val="0"/>
        <extend val="0"/>
        <outline val="0"/>
        <shadow val="0"/>
        <u val="none"/>
        <vertAlign val="baseline"/>
        <sz val="10"/>
        <color auto="1"/>
        <name val="Trebuchet MS"/>
        <scheme val="none"/>
      </font>
      <fill>
        <patternFill patternType="solid">
          <fgColor indexed="64"/>
          <bgColor theme="6" tint="0.39997558519241921"/>
        </patternFill>
      </fill>
    </dxf>
    <dxf>
      <font>
        <b/>
        <i val="0"/>
        <strike val="0"/>
        <condense val="0"/>
        <extend val="0"/>
        <outline val="0"/>
        <shadow val="0"/>
        <u val="none"/>
        <vertAlign val="baseline"/>
        <sz val="11"/>
        <color theme="1"/>
        <name val="Calibri"/>
        <scheme val="minor"/>
      </font>
    </dxf>
    <dxf>
      <numFmt numFmtId="0" formatCode="General"/>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protection locked="0" hidden="0"/>
    </dxf>
    <dxf>
      <font>
        <strike val="0"/>
        <outline val="0"/>
        <shadow val="0"/>
        <u val="none"/>
        <vertAlign val="baseline"/>
        <sz val="11"/>
        <color auto="1"/>
        <name val="Calibri"/>
        <family val="2"/>
        <scheme val="minor"/>
      </font>
      <fill>
        <patternFill patternType="solid">
          <fgColor indexed="64"/>
          <bgColor rgb="FFFFC000"/>
        </patternFill>
      </fill>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27118696690131"/>
          <c:y val="0.14298286796124468"/>
          <c:w val="0.69113972860918282"/>
          <c:h val="0.74753829992706899"/>
        </c:manualLayout>
      </c:layout>
      <c:doughnutChart>
        <c:varyColors val="1"/>
        <c:ser>
          <c:idx val="0"/>
          <c:order val="0"/>
          <c:dPt>
            <c:idx val="0"/>
            <c:bubble3D val="0"/>
            <c:spPr>
              <a:solidFill>
                <a:srgbClr val="FF0000"/>
              </a:solidFill>
            </c:spPr>
            <c:extLst>
              <c:ext xmlns:c16="http://schemas.microsoft.com/office/drawing/2014/chart" uri="{C3380CC4-5D6E-409C-BE32-E72D297353CC}">
                <c16:uniqueId val="{00000001-F870-452D-A0FB-68841C8B85B0}"/>
              </c:ext>
            </c:extLst>
          </c:dPt>
          <c:dPt>
            <c:idx val="1"/>
            <c:bubble3D val="0"/>
            <c:spPr>
              <a:solidFill>
                <a:srgbClr val="FFC000"/>
              </a:solidFill>
            </c:spPr>
            <c:extLst>
              <c:ext xmlns:c16="http://schemas.microsoft.com/office/drawing/2014/chart" uri="{C3380CC4-5D6E-409C-BE32-E72D297353CC}">
                <c16:uniqueId val="{00000003-F870-452D-A0FB-68841C8B85B0}"/>
              </c:ext>
            </c:extLst>
          </c:dPt>
          <c:dPt>
            <c:idx val="2"/>
            <c:bubble3D val="0"/>
            <c:spPr>
              <a:solidFill>
                <a:srgbClr val="FFFF00"/>
              </a:solidFill>
            </c:spPr>
            <c:extLst>
              <c:ext xmlns:c16="http://schemas.microsoft.com/office/drawing/2014/chart" uri="{C3380CC4-5D6E-409C-BE32-E72D297353CC}">
                <c16:uniqueId val="{00000005-F870-452D-A0FB-68841C8B85B0}"/>
              </c:ext>
            </c:extLst>
          </c:dPt>
          <c:dPt>
            <c:idx val="4"/>
            <c:bubble3D val="0"/>
            <c:spPr>
              <a:solidFill>
                <a:srgbClr val="00B050"/>
              </a:solidFill>
            </c:spPr>
            <c:extLst>
              <c:ext xmlns:c16="http://schemas.microsoft.com/office/drawing/2014/chart" uri="{C3380CC4-5D6E-409C-BE32-E72D297353CC}">
                <c16:uniqueId val="{00000009-F870-452D-A0FB-68841C8B85B0}"/>
              </c:ext>
            </c:extLst>
          </c:dPt>
          <c:dPt>
            <c:idx val="5"/>
            <c:bubble3D val="0"/>
            <c:spPr>
              <a:noFill/>
            </c:spPr>
            <c:extLst>
              <c:ext xmlns:c16="http://schemas.microsoft.com/office/drawing/2014/chart" uri="{C3380CC4-5D6E-409C-BE32-E72D297353CC}">
                <c16:uniqueId val="{0000000B-F870-452D-A0FB-68841C8B85B0}"/>
              </c:ext>
            </c:extLst>
          </c:dPt>
          <c:dLbls>
            <c:spPr>
              <a:noFill/>
              <a:effectLst>
                <a:outerShdw blurRad="1054100" dist="1422400" dir="2940000" sx="1000" sy="1000" algn="ctr" rotWithShape="0">
                  <a:srgbClr val="000000"/>
                </a:outerShdw>
              </a:effectLst>
            </c:spPr>
            <c:txPr>
              <a:bodyPr wrap="square" lIns="38100" tIns="19050" rIns="38100" bIns="19050" anchor="ctr">
                <a:spAutoFit/>
              </a:bodyPr>
              <a:lstStyle/>
              <a:p>
                <a:pPr>
                  <a:defRPr sz="1050" b="1">
                    <a:solidFill>
                      <a:sysClr val="windowText" lastClr="000000"/>
                    </a:solidFill>
                    <a:latin typeface="Arial Black" panose="020B0A04020102020204" pitchFamily="34" charset="0"/>
                  </a:defRPr>
                </a:pPr>
                <a:endParaRPr lang="en-US"/>
              </a:p>
            </c:txPr>
            <c:showLegendKey val="0"/>
            <c:showVal val="0"/>
            <c:showCatName val="1"/>
            <c:showSerName val="0"/>
            <c:showPercent val="0"/>
            <c:showBubbleSize val="0"/>
            <c:showLeaderLines val="1"/>
            <c:extLst>
              <c:ext xmlns:c15="http://schemas.microsoft.com/office/drawing/2012/chart" uri="{CE6537A1-D6FC-4f65-9D91-7224C49458BB}"/>
            </c:extLst>
          </c:dLbls>
          <c:cat>
            <c:strRef>
              <c:f>Results!$U$31:$U$36</c:f>
              <c:strCache>
                <c:ptCount val="5"/>
                <c:pt idx="0">
                  <c:v>POOR</c:v>
                </c:pt>
                <c:pt idx="1">
                  <c:v>FAIR</c:v>
                </c:pt>
                <c:pt idx="2">
                  <c:v>AVERAGE</c:v>
                </c:pt>
                <c:pt idx="3">
                  <c:v>Very Good</c:v>
                </c:pt>
                <c:pt idx="4">
                  <c:v>Efficient</c:v>
                </c:pt>
              </c:strCache>
            </c:strRef>
          </c:cat>
          <c:val>
            <c:numRef>
              <c:f>Results!$V$31:$V$36</c:f>
              <c:numCache>
                <c:formatCode>General</c:formatCode>
                <c:ptCount val="6"/>
                <c:pt idx="0">
                  <c:v>2</c:v>
                </c:pt>
                <c:pt idx="1">
                  <c:v>2</c:v>
                </c:pt>
                <c:pt idx="2">
                  <c:v>2</c:v>
                </c:pt>
                <c:pt idx="3">
                  <c:v>2</c:v>
                </c:pt>
                <c:pt idx="4">
                  <c:v>2</c:v>
                </c:pt>
                <c:pt idx="5">
                  <c:v>10</c:v>
                </c:pt>
              </c:numCache>
            </c:numRef>
          </c:val>
          <c:extLst>
            <c:ext xmlns:c16="http://schemas.microsoft.com/office/drawing/2014/chart" uri="{C3380CC4-5D6E-409C-BE32-E72D297353CC}">
              <c16:uniqueId val="{0000000C-F870-452D-A0FB-68841C8B85B0}"/>
            </c:ext>
          </c:extLst>
        </c:ser>
        <c:dLbls>
          <c:showLegendKey val="0"/>
          <c:showVal val="0"/>
          <c:showCatName val="0"/>
          <c:showSerName val="0"/>
          <c:showPercent val="0"/>
          <c:showBubbleSize val="0"/>
          <c:showLeaderLines val="1"/>
        </c:dLbls>
        <c:firstSliceAng val="270"/>
        <c:holeSize val="50"/>
      </c:doughnutChart>
      <c:pieChart>
        <c:varyColors val="1"/>
        <c:ser>
          <c:idx val="1"/>
          <c:order val="1"/>
          <c:dPt>
            <c:idx val="0"/>
            <c:bubble3D val="0"/>
            <c:spPr>
              <a:noFill/>
            </c:spPr>
            <c:extLst>
              <c:ext xmlns:c16="http://schemas.microsoft.com/office/drawing/2014/chart" uri="{C3380CC4-5D6E-409C-BE32-E72D297353CC}">
                <c16:uniqueId val="{0000000E-F870-452D-A0FB-68841C8B85B0}"/>
              </c:ext>
            </c:extLst>
          </c:dPt>
          <c:dPt>
            <c:idx val="1"/>
            <c:bubble3D val="0"/>
            <c:spPr>
              <a:solidFill>
                <a:schemeClr val="tx1"/>
              </a:solidFill>
              <a:ln>
                <a:solidFill>
                  <a:schemeClr val="tx1"/>
                </a:solidFill>
              </a:ln>
            </c:spPr>
            <c:extLst>
              <c:ext xmlns:c16="http://schemas.microsoft.com/office/drawing/2014/chart" uri="{C3380CC4-5D6E-409C-BE32-E72D297353CC}">
                <c16:uniqueId val="{00000010-F870-452D-A0FB-68841C8B85B0}"/>
              </c:ext>
            </c:extLst>
          </c:dPt>
          <c:dPt>
            <c:idx val="2"/>
            <c:bubble3D val="0"/>
            <c:explosion val="35"/>
            <c:spPr>
              <a:noFill/>
            </c:spPr>
            <c:extLst>
              <c:ext xmlns:c16="http://schemas.microsoft.com/office/drawing/2014/chart" uri="{C3380CC4-5D6E-409C-BE32-E72D297353CC}">
                <c16:uniqueId val="{00000012-F870-452D-A0FB-68841C8B85B0}"/>
              </c:ext>
            </c:extLst>
          </c:dPt>
          <c:val>
            <c:numRef>
              <c:f>Results!$W$31:$W$33</c:f>
              <c:numCache>
                <c:formatCode>General</c:formatCode>
                <c:ptCount val="3"/>
                <c:pt idx="0">
                  <c:v>0</c:v>
                </c:pt>
                <c:pt idx="1">
                  <c:v>0.5</c:v>
                </c:pt>
                <c:pt idx="2">
                  <c:v>24.5</c:v>
                </c:pt>
              </c:numCache>
            </c:numRef>
          </c:val>
          <c:extLst>
            <c:ext xmlns:c16="http://schemas.microsoft.com/office/drawing/2014/chart" uri="{C3380CC4-5D6E-409C-BE32-E72D297353CC}">
              <c16:uniqueId val="{00000013-F870-452D-A0FB-68841C8B85B0}"/>
            </c:ext>
          </c:extLst>
        </c:ser>
        <c:dLbls>
          <c:showLegendKey val="0"/>
          <c:showVal val="0"/>
          <c:showCatName val="0"/>
          <c:showSerName val="0"/>
          <c:showPercent val="0"/>
          <c:showBubbleSize val="0"/>
          <c:showLeaderLines val="1"/>
        </c:dLbls>
        <c:firstSliceAng val="270"/>
      </c:pieChart>
    </c:plotArea>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hyperlink" Target="https://onlineexceltraining.co.uk/" TargetMode="External"/><Relationship Id="rId1" Type="http://schemas.openxmlformats.org/officeDocument/2006/relationships/hyperlink" Target="#TaskA!A1"/><Relationship Id="rId4" Type="http://schemas.openxmlformats.org/officeDocument/2006/relationships/hyperlink" Target="https://onlineexceltraining.co.uk/test-your-excel-skills-workbook/"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TaskB!A1"/></Relationships>
</file>

<file path=xl/drawings/_rels/drawing3.xml.rels><?xml version="1.0" encoding="UTF-8" standalone="yes"?>
<Relationships xmlns="http://schemas.openxmlformats.org/package/2006/relationships"><Relationship Id="rId1" Type="http://schemas.openxmlformats.org/officeDocument/2006/relationships/hyperlink" Target="#TaskC!A1"/></Relationships>
</file>

<file path=xl/drawings/_rels/drawing4.xml.rels><?xml version="1.0" encoding="UTF-8" standalone="yes"?>
<Relationships xmlns="http://schemas.openxmlformats.org/package/2006/relationships"><Relationship Id="rId2" Type="http://schemas.openxmlformats.org/officeDocument/2006/relationships/hyperlink" Target="#Task6!A1"/><Relationship Id="rId1" Type="http://schemas.openxmlformats.org/officeDocument/2006/relationships/hyperlink" Target="#TaskD!A1"/></Relationships>
</file>

<file path=xl/drawings/_rels/drawing5.xml.rels><?xml version="1.0" encoding="UTF-8" standalone="yes"?>
<Relationships xmlns="http://schemas.openxmlformats.org/package/2006/relationships"><Relationship Id="rId2" Type="http://schemas.openxmlformats.org/officeDocument/2006/relationships/hyperlink" Target="#Task6!A1"/><Relationship Id="rId1" Type="http://schemas.openxmlformats.org/officeDocument/2006/relationships/hyperlink" Target="#Task2!A1"/></Relationships>
</file>

<file path=xl/drawings/_rels/drawing6.xml.rels><?xml version="1.0" encoding="UTF-8" standalone="yes"?>
<Relationships xmlns="http://schemas.openxmlformats.org/package/2006/relationships"><Relationship Id="rId1" Type="http://schemas.openxmlformats.org/officeDocument/2006/relationships/hyperlink" Target="#Task3!A1"/></Relationships>
</file>

<file path=xl/drawings/_rels/drawing7.xml.rels><?xml version="1.0" encoding="UTF-8" standalone="yes"?>
<Relationships xmlns="http://schemas.openxmlformats.org/package/2006/relationships"><Relationship Id="rId2" Type="http://schemas.openxmlformats.org/officeDocument/2006/relationships/hyperlink" Target="#Task6!A1"/><Relationship Id="rId1" Type="http://schemas.openxmlformats.org/officeDocument/2006/relationships/hyperlink" Target="#Task4!A1"/></Relationships>
</file>

<file path=xl/drawings/_rels/drawing8.xml.rels><?xml version="1.0" encoding="UTF-8" standalone="yes"?>
<Relationships xmlns="http://schemas.openxmlformats.org/package/2006/relationships"><Relationship Id="rId1" Type="http://schemas.openxmlformats.org/officeDocument/2006/relationships/hyperlink" Target="#Task5!A1"/></Relationships>
</file>

<file path=xl/drawings/_rels/drawing9.xml.rels><?xml version="1.0" encoding="UTF-8" standalone="yes"?>
<Relationships xmlns="http://schemas.openxmlformats.org/package/2006/relationships"><Relationship Id="rId1" Type="http://schemas.openxmlformats.org/officeDocument/2006/relationships/hyperlink" Target="#Task6!A1"/></Relationships>
</file>

<file path=xl/drawings/_rels/drawing10.xml.rels><?xml version="1.0" encoding="UTF-8" standalone="yes"?>
<Relationships xmlns="http://schemas.openxmlformats.org/package/2006/relationships"><Relationship Id="rId1" Type="http://schemas.openxmlformats.org/officeDocument/2006/relationships/hyperlink" Target="#Task7!A1"/></Relationships>
</file>

<file path=xl/drawings/_rels/drawing11.xml.rels><?xml version="1.0" encoding="UTF-8" standalone="yes"?>
<Relationships xmlns="http://schemas.openxmlformats.org/package/2006/relationships"><Relationship Id="rId1" Type="http://schemas.openxmlformats.org/officeDocument/2006/relationships/hyperlink" Target="#Task8!A1"/></Relationships>
</file>

<file path=xl/drawings/_rels/drawing12.xml.rels><?xml version="1.0" encoding="UTF-8" standalone="yes"?>
<Relationships xmlns="http://schemas.openxmlformats.org/package/2006/relationships"><Relationship Id="rId1" Type="http://schemas.openxmlformats.org/officeDocument/2006/relationships/hyperlink" Target="#Task9!A1"/></Relationships>
</file>

<file path=xl/drawings/_rels/drawing13.xml.rels><?xml version="1.0" encoding="UTF-8" standalone="yes"?>
<Relationships xmlns="http://schemas.openxmlformats.org/package/2006/relationships"><Relationship Id="rId1" Type="http://schemas.openxmlformats.org/officeDocument/2006/relationships/hyperlink" Target="#Task10!A1"/></Relationships>
</file>

<file path=xl/drawings/_rels/drawing14.xml.rels><?xml version="1.0" encoding="UTF-8" standalone="yes"?>
<Relationships xmlns="http://schemas.openxmlformats.org/package/2006/relationships"><Relationship Id="rId1" Type="http://schemas.openxmlformats.org/officeDocument/2006/relationships/hyperlink" Target="#End!A1"/></Relationships>
</file>

<file path=xl/drawings/_rels/drawing15.xml.rels><?xml version="1.0" encoding="UTF-8" standalone="yes"?>
<Relationships xmlns="http://schemas.openxmlformats.org/package/2006/relationships"><Relationship Id="rId3" Type="http://schemas.openxmlformats.org/officeDocument/2006/relationships/hyperlink" Target="#Results!A1"/><Relationship Id="rId2" Type="http://schemas.openxmlformats.org/officeDocument/2006/relationships/image" Target="../media/image2.jpg"/><Relationship Id="rId1" Type="http://schemas.openxmlformats.org/officeDocument/2006/relationships/hyperlink" Target="https://onlineexceltraining.co.uk/" TargetMode="External"/><Relationship Id="rId4" Type="http://schemas.openxmlformats.org/officeDocument/2006/relationships/image" Target="../media/image1.jpg"/></Relationships>
</file>

<file path=xl/drawings/_rels/drawing16.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hyperlink" Target="https://onlineexceltraining.co.uk/" TargetMode="External"/><Relationship Id="rId1" Type="http://schemas.openxmlformats.org/officeDocument/2006/relationships/chart" Target="../charts/chart1.xml"/><Relationship Id="rId4" Type="http://schemas.openxmlformats.org/officeDocument/2006/relationships/hyperlink" Target="https://onlineexceltraining.co.uk/test-your-excel-skills-workbook/" TargetMode="External"/></Relationships>
</file>

<file path=xl/drawings/drawing1.xml><?xml version="1.0" encoding="utf-8"?>
<xdr:wsDr xmlns:xdr="http://schemas.openxmlformats.org/drawingml/2006/spreadsheetDrawing" xmlns:a="http://schemas.openxmlformats.org/drawingml/2006/main">
  <xdr:twoCellAnchor>
    <xdr:from>
      <xdr:col>4</xdr:col>
      <xdr:colOff>310008</xdr:colOff>
      <xdr:row>7</xdr:row>
      <xdr:rowOff>153236</xdr:rowOff>
    </xdr:from>
    <xdr:to>
      <xdr:col>13</xdr:col>
      <xdr:colOff>564801</xdr:colOff>
      <xdr:row>13</xdr:row>
      <xdr:rowOff>154780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512789" y="1165267"/>
          <a:ext cx="6672262" cy="1156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2800">
              <a:latin typeface="Arial Black" panose="020B0A04020102020204" pitchFamily="34" charset="0"/>
            </a:rPr>
            <a:t>Microsoft Excel</a:t>
          </a:r>
          <a:r>
            <a:rPr lang="en-IE" sz="800" baseline="0"/>
            <a:t>   </a:t>
          </a:r>
          <a:r>
            <a:rPr lang="en-IE" sz="2000" b="1" baseline="0">
              <a:solidFill>
                <a:srgbClr val="0070C0"/>
              </a:solidFill>
              <a:latin typeface="Arial" panose="020B0604020202020204" pitchFamily="34" charset="0"/>
              <a:cs typeface="Arial" panose="020B0604020202020204" pitchFamily="34" charset="0"/>
            </a:rPr>
            <a:t>Efficienct Test </a:t>
          </a:r>
          <a:br>
            <a:rPr lang="en-IE" sz="2000" b="1" baseline="0">
              <a:solidFill>
                <a:srgbClr val="0070C0"/>
              </a:solidFill>
              <a:latin typeface="Arial" panose="020B0604020202020204" pitchFamily="34" charset="0"/>
              <a:cs typeface="Arial" panose="020B0604020202020204" pitchFamily="34" charset="0"/>
            </a:rPr>
          </a:br>
          <a:r>
            <a:rPr lang="en-IE" sz="3600" b="1" baseline="0">
              <a:solidFill>
                <a:srgbClr val="0070C0"/>
              </a:solidFill>
              <a:latin typeface="Freestyle Script" panose="030804020302050B0404" pitchFamily="66" charset="0"/>
              <a:ea typeface="+mn-ea"/>
              <a:cs typeface="Arial" panose="020B0604020202020204" pitchFamily="34" charset="0"/>
            </a:rPr>
            <a:t>Beginners</a:t>
          </a:r>
          <a:r>
            <a:rPr lang="en-IE" sz="2400" b="1" baseline="0">
              <a:solidFill>
                <a:srgbClr val="0070C0"/>
              </a:solidFill>
              <a:latin typeface="Arial" panose="020B0604020202020204" pitchFamily="34" charset="0"/>
              <a:cs typeface="Arial" panose="020B0604020202020204" pitchFamily="34" charset="0"/>
            </a:rPr>
            <a:t> &amp; </a:t>
          </a:r>
          <a:r>
            <a:rPr lang="en-IE" sz="3600" b="1" baseline="0">
              <a:solidFill>
                <a:srgbClr val="0070C0"/>
              </a:solidFill>
              <a:latin typeface="Freestyle Script" panose="030804020302050B0404" pitchFamily="66" charset="0"/>
              <a:cs typeface="Arial" panose="020B0604020202020204" pitchFamily="34" charset="0"/>
            </a:rPr>
            <a:t>Intermediate Level</a:t>
          </a:r>
          <a:endParaRPr lang="en-IE" sz="2000" b="1">
            <a:solidFill>
              <a:srgbClr val="0070C0"/>
            </a:solidFill>
            <a:latin typeface="Freestyle Script" panose="030804020302050B0404" pitchFamily="66" charset="0"/>
            <a:cs typeface="Arial" panose="020B0604020202020204" pitchFamily="34" charset="0"/>
          </a:endParaRPr>
        </a:p>
      </xdr:txBody>
    </xdr:sp>
    <xdr:clientData/>
  </xdr:twoCellAnchor>
  <xdr:twoCellAnchor>
    <xdr:from>
      <xdr:col>3</xdr:col>
      <xdr:colOff>554830</xdr:colOff>
      <xdr:row>17</xdr:row>
      <xdr:rowOff>142874</xdr:rowOff>
    </xdr:from>
    <xdr:to>
      <xdr:col>12</xdr:col>
      <xdr:colOff>273843</xdr:colOff>
      <xdr:row>22</xdr:row>
      <xdr:rowOff>71438</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828924" y="3369468"/>
          <a:ext cx="6136482" cy="10001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E" sz="1400" b="1">
              <a:solidFill>
                <a:sysClr val="windowText" lastClr="000000"/>
              </a:solidFill>
            </a:rPr>
            <a:t>To Start the Test , You must</a:t>
          </a:r>
          <a:r>
            <a:rPr lang="en-IE" sz="1400" b="1" baseline="0">
              <a:solidFill>
                <a:sysClr val="windowText" lastClr="000000"/>
              </a:solidFill>
            </a:rPr>
            <a:t> </a:t>
          </a:r>
          <a:r>
            <a:rPr lang="en-IE" sz="1400" b="1">
              <a:solidFill>
                <a:sysClr val="windowText" lastClr="000000"/>
              </a:solidFill>
            </a:rPr>
            <a:t>click into cell F24 ( yellow cell) and</a:t>
          </a:r>
          <a:br>
            <a:rPr lang="en-IE" sz="1400" b="1">
              <a:solidFill>
                <a:srgbClr val="FF0000"/>
              </a:solidFill>
            </a:rPr>
          </a:br>
          <a:r>
            <a:rPr lang="en-IE" sz="1400" b="1">
              <a:solidFill>
                <a:srgbClr val="FF0000"/>
              </a:solidFill>
            </a:rPr>
            <a:t>  </a:t>
          </a:r>
          <a:r>
            <a:rPr lang="en-IE" sz="1400" b="1">
              <a:solidFill>
                <a:sysClr val="windowText" lastClr="000000"/>
              </a:solidFill>
            </a:rPr>
            <a:t>Press  these </a:t>
          </a:r>
          <a:r>
            <a:rPr lang="en-IE" sz="1400" b="1">
              <a:solidFill>
                <a:srgbClr val="FF0000"/>
              </a:solidFill>
            </a:rPr>
            <a:t>3 </a:t>
          </a:r>
          <a:r>
            <a:rPr lang="en-IE" sz="1400" b="1">
              <a:solidFill>
                <a:sysClr val="windowText" lastClr="000000"/>
              </a:solidFill>
            </a:rPr>
            <a:t> keys together    </a:t>
          </a:r>
          <a:r>
            <a:rPr lang="en-IE" sz="2000" b="1">
              <a:solidFill>
                <a:srgbClr val="FF0000"/>
              </a:solidFill>
            </a:rPr>
            <a:t>Ctrl   Shift   ;   </a:t>
          </a:r>
          <a:br>
            <a:rPr lang="en-IE" sz="1600" b="1">
              <a:solidFill>
                <a:srgbClr val="FF0000"/>
              </a:solidFill>
            </a:rPr>
          </a:br>
          <a:r>
            <a:rPr lang="en-IE" sz="1400" b="1">
              <a:solidFill>
                <a:sysClr val="windowText" lastClr="000000"/>
              </a:solidFill>
            </a:rPr>
            <a:t>and then Click start</a:t>
          </a:r>
        </a:p>
      </xdr:txBody>
    </xdr:sp>
    <xdr:clientData/>
  </xdr:twoCellAnchor>
  <xdr:twoCellAnchor>
    <xdr:from>
      <xdr:col>8</xdr:col>
      <xdr:colOff>323850</xdr:colOff>
      <xdr:row>22</xdr:row>
      <xdr:rowOff>161925</xdr:rowOff>
    </xdr:from>
    <xdr:to>
      <xdr:col>11</xdr:col>
      <xdr:colOff>419100</xdr:colOff>
      <xdr:row>24</xdr:row>
      <xdr:rowOff>190500</xdr:rowOff>
    </xdr:to>
    <xdr:sp macro="" textlink="">
      <xdr:nvSpPr>
        <xdr:cNvPr id="5" name="Arrow: Pentagon 4">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6362700" y="3724275"/>
          <a:ext cx="1924050" cy="419100"/>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IE" sz="2000" b="1">
              <a:latin typeface="Arial Black" panose="020B0A04020102020204" pitchFamily="34" charset="0"/>
            </a:rPr>
            <a:t>Star</a:t>
          </a:r>
          <a:r>
            <a:rPr lang="en-IE" sz="2000">
              <a:latin typeface="Arial Black" panose="020B0A04020102020204" pitchFamily="34" charset="0"/>
            </a:rPr>
            <a:t>t</a:t>
          </a:r>
        </a:p>
      </xdr:txBody>
    </xdr:sp>
    <xdr:clientData/>
  </xdr:twoCellAnchor>
  <xdr:twoCellAnchor>
    <xdr:from>
      <xdr:col>15</xdr:col>
      <xdr:colOff>560510</xdr:colOff>
      <xdr:row>8</xdr:row>
      <xdr:rowOff>49849</xdr:rowOff>
    </xdr:from>
    <xdr:to>
      <xdr:col>22</xdr:col>
      <xdr:colOff>288368</xdr:colOff>
      <xdr:row>20</xdr:row>
      <xdr:rowOff>47625</xdr:rowOff>
    </xdr:to>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000-000006000000}"/>
            </a:ext>
          </a:extLst>
        </xdr:cNvPr>
        <xdr:cNvSpPr txBox="1"/>
      </xdr:nvSpPr>
      <xdr:spPr>
        <a:xfrm>
          <a:off x="11395198" y="1252380"/>
          <a:ext cx="3978389" cy="2712401"/>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E" sz="1800" b="1"/>
            <a:t>Supercharge your Team's Excel skills</a:t>
          </a:r>
        </a:p>
        <a:p>
          <a:pPr algn="ctr"/>
          <a:r>
            <a:rPr lang="en-IE" sz="1400" b="1"/>
            <a:t>with our </a:t>
          </a:r>
          <a:r>
            <a:rPr lang="en-IE" sz="1400" b="1" baseline="0"/>
            <a:t> Corporate Online Excel Course.</a:t>
          </a:r>
          <a:br>
            <a:rPr lang="en-IE" sz="1400" b="1" baseline="0"/>
          </a:br>
          <a:endParaRPr lang="en-IE" sz="1400" b="1"/>
        </a:p>
        <a:p>
          <a:r>
            <a:rPr lang="en-IE" sz="1200" b="1"/>
            <a:t>1.</a:t>
          </a:r>
          <a:r>
            <a:rPr lang="en-IE" sz="1200" b="1" baseline="0"/>
            <a:t> </a:t>
          </a:r>
          <a:r>
            <a:rPr lang="en-IE" sz="1200" b="1"/>
            <a:t>Suitable for all skill levels , beginners up to Power Excel.</a:t>
          </a:r>
        </a:p>
        <a:p>
          <a:r>
            <a:rPr lang="en-IE" sz="1200" b="1"/>
            <a:t>2. Group leader can monitor each user's progress.</a:t>
          </a:r>
        </a:p>
        <a:p>
          <a:r>
            <a:rPr lang="en-IE" sz="1200" b="1"/>
            <a:t>3. Test Progress. Certified online exams for each level.</a:t>
          </a:r>
          <a:br>
            <a:rPr lang="en-IE" sz="1200" b="1"/>
          </a:br>
          <a:r>
            <a:rPr lang="en-IE" sz="1200" b="1"/>
            <a:t>4. Live Chat support </a:t>
          </a:r>
          <a:r>
            <a:rPr lang="en-IE" sz="1200" b="1" baseline="0"/>
            <a:t> as they study .</a:t>
          </a:r>
          <a:endParaRPr lang="en-IE" sz="1200" b="1"/>
        </a:p>
        <a:p>
          <a:r>
            <a:rPr lang="en-IE" sz="1200" b="1"/>
            <a:t>4.  Our</a:t>
          </a:r>
          <a:r>
            <a:rPr lang="en-IE" sz="1200" b="1" baseline="0"/>
            <a:t> w</a:t>
          </a:r>
          <a:r>
            <a:rPr lang="en-IE" sz="1200" b="1"/>
            <a:t>eb based System  can handle from 1 to 1,00 users. No installation required.</a:t>
          </a:r>
        </a:p>
        <a:p>
          <a:endParaRPr lang="en-IE" sz="1200" b="1"/>
        </a:p>
        <a:p>
          <a:pPr algn="ctr"/>
          <a:r>
            <a:rPr lang="en-IE" sz="1600" b="1">
              <a:solidFill>
                <a:schemeClr val="dk1"/>
              </a:solidFill>
              <a:latin typeface="+mn-lt"/>
              <a:ea typeface="+mn-ea"/>
              <a:cs typeface="+mn-cs"/>
            </a:rPr>
            <a:t>Try it out with 3 day online Trial. </a:t>
          </a:r>
          <a:br>
            <a:rPr lang="en-IE" sz="1600" b="1">
              <a:solidFill>
                <a:schemeClr val="dk1"/>
              </a:solidFill>
              <a:latin typeface="+mn-lt"/>
              <a:ea typeface="+mn-ea"/>
              <a:cs typeface="+mn-cs"/>
            </a:rPr>
          </a:br>
          <a:r>
            <a:rPr lang="en-IE" sz="1600" b="1" u="sng">
              <a:solidFill>
                <a:srgbClr val="0070C0"/>
              </a:solidFill>
              <a:latin typeface="+mn-lt"/>
              <a:ea typeface="+mn-ea"/>
              <a:cs typeface="+mn-cs"/>
            </a:rPr>
            <a:t>Find Out More</a:t>
          </a:r>
        </a:p>
        <a:p>
          <a:pPr algn="ctr"/>
          <a:endParaRPr lang="en-IE" sz="1600" b="1">
            <a:solidFill>
              <a:schemeClr val="dk1"/>
            </a:solidFill>
            <a:latin typeface="+mn-lt"/>
            <a:ea typeface="+mn-ea"/>
            <a:cs typeface="+mn-cs"/>
          </a:endParaRPr>
        </a:p>
        <a:p>
          <a:endParaRPr lang="en-IE" sz="1200" b="1"/>
        </a:p>
      </xdr:txBody>
    </xdr:sp>
    <xdr:clientData/>
  </xdr:twoCellAnchor>
  <xdr:twoCellAnchor>
    <xdr:from>
      <xdr:col>0</xdr:col>
      <xdr:colOff>142875</xdr:colOff>
      <xdr:row>13</xdr:row>
      <xdr:rowOff>95248</xdr:rowOff>
    </xdr:from>
    <xdr:to>
      <xdr:col>3</xdr:col>
      <xdr:colOff>297656</xdr:colOff>
      <xdr:row>24</xdr:row>
      <xdr:rowOff>190500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42875" y="2262186"/>
          <a:ext cx="2428875" cy="272653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400" b="1"/>
            <a:t>How to use:</a:t>
          </a:r>
        </a:p>
        <a:p>
          <a:br>
            <a:rPr lang="en-IE" sz="1100"/>
          </a:br>
          <a:r>
            <a:rPr lang="en-IE" sz="1100"/>
            <a:t>Please allow for </a:t>
          </a:r>
          <a:r>
            <a:rPr lang="en-IE" sz="1100" b="1"/>
            <a:t>a minimun </a:t>
          </a:r>
          <a:r>
            <a:rPr lang="en-IE" sz="1100"/>
            <a:t>of 20</a:t>
          </a:r>
          <a:br>
            <a:rPr lang="en-IE" sz="1100"/>
          </a:br>
          <a:r>
            <a:rPr lang="en-IE" sz="1100"/>
            <a:t> minutes to do this  Excel skills test.</a:t>
          </a:r>
          <a:br>
            <a:rPr lang="en-IE" sz="1100"/>
          </a:br>
          <a:endParaRPr lang="en-IE" sz="1100"/>
        </a:p>
        <a:p>
          <a:r>
            <a:rPr lang="en-IE" sz="1100"/>
            <a:t>You can skip questions by </a:t>
          </a:r>
          <a:r>
            <a:rPr lang="en-IE" sz="1100" baseline="0"/>
            <a:t> typing s into  the skip box.</a:t>
          </a:r>
          <a:br>
            <a:rPr lang="en-IE" sz="1100" baseline="0"/>
          </a:br>
          <a:r>
            <a:rPr lang="en-IE" sz="1100" baseline="0"/>
            <a:t> </a:t>
          </a:r>
          <a:br>
            <a:rPr lang="en-IE" sz="1100" baseline="0"/>
          </a:br>
          <a:r>
            <a:rPr lang="en-IE" sz="1100" baseline="0"/>
            <a:t>After attempting the  questions, the spreadsheet will time and  </a:t>
          </a:r>
          <a:r>
            <a:rPr lang="en-IE" sz="1100" b="1" baseline="0"/>
            <a:t>auto correct your answers </a:t>
          </a:r>
          <a:r>
            <a:rPr lang="en-IE" sz="1100" baseline="0"/>
            <a:t>and give a broad indication of  your current  Excel skill levels .</a:t>
          </a:r>
          <a:br>
            <a:rPr lang="en-IE" sz="1100" baseline="0"/>
          </a:br>
          <a:br>
            <a:rPr lang="en-IE" sz="1100" baseline="0"/>
          </a:br>
          <a:r>
            <a:rPr lang="en-IE" sz="1100" baseline="0"/>
            <a:t>Good Luck and Enjoy !!</a:t>
          </a:r>
          <a:endParaRPr lang="en-IE" sz="1100"/>
        </a:p>
      </xdr:txBody>
    </xdr:sp>
    <xdr:clientData/>
  </xdr:twoCellAnchor>
  <xdr:twoCellAnchor editAs="oneCell">
    <xdr:from>
      <xdr:col>4</xdr:col>
      <xdr:colOff>1535906</xdr:colOff>
      <xdr:row>2</xdr:row>
      <xdr:rowOff>47625</xdr:rowOff>
    </xdr:from>
    <xdr:to>
      <xdr:col>10</xdr:col>
      <xdr:colOff>51593</xdr:colOff>
      <xdr:row>4</xdr:row>
      <xdr:rowOff>174625</xdr:rowOff>
    </xdr:to>
    <xdr:pic>
      <xdr:nvPicPr>
        <xdr:cNvPr id="10" name="Picture 9">
          <a:hlinkClick xmlns:r="http://schemas.openxmlformats.org/officeDocument/2006/relationships" r:id="rId2"/>
          <a:extLst>
            <a:ext uri="{FF2B5EF4-FFF2-40B4-BE49-F238E27FC236}">
              <a16:creationId xmlns:a16="http://schemas.microsoft.com/office/drawing/2014/main" id="{2059653C-505F-EE20-0913-1013756D8A9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738687" y="261938"/>
          <a:ext cx="3111500" cy="508000"/>
        </a:xfrm>
        <a:prstGeom prst="rect">
          <a:avLst/>
        </a:prstGeom>
      </xdr:spPr>
    </xdr:pic>
    <xdr:clientData/>
  </xdr:twoCellAnchor>
  <xdr:twoCellAnchor>
    <xdr:from>
      <xdr:col>16</xdr:col>
      <xdr:colOff>0</xdr:colOff>
      <xdr:row>22</xdr:row>
      <xdr:rowOff>0</xdr:rowOff>
    </xdr:from>
    <xdr:to>
      <xdr:col>21</xdr:col>
      <xdr:colOff>373740</xdr:colOff>
      <xdr:row>27</xdr:row>
      <xdr:rowOff>99895</xdr:rowOff>
    </xdr:to>
    <xdr:grpSp>
      <xdr:nvGrpSpPr>
        <xdr:cNvPr id="4" name="Group 3">
          <a:extLst>
            <a:ext uri="{FF2B5EF4-FFF2-40B4-BE49-F238E27FC236}">
              <a16:creationId xmlns:a16="http://schemas.microsoft.com/office/drawing/2014/main" id="{5B2AD472-CF0E-42B2-981E-69BD0C4631EF}"/>
            </a:ext>
          </a:extLst>
        </xdr:cNvPr>
        <xdr:cNvGrpSpPr/>
      </xdr:nvGrpSpPr>
      <xdr:grpSpPr>
        <a:xfrm>
          <a:off x="11441906" y="4298156"/>
          <a:ext cx="3409834" cy="1183364"/>
          <a:chOff x="11645184" y="3975817"/>
          <a:chExt cx="3409834" cy="1183364"/>
        </a:xfrm>
      </xdr:grpSpPr>
      <xdr:sp macro="" textlink="">
        <xdr:nvSpPr>
          <xdr:cNvPr id="7" name="Rectangle: Diagonal Corners Rounded 6">
            <a:extLst>
              <a:ext uri="{FF2B5EF4-FFF2-40B4-BE49-F238E27FC236}">
                <a16:creationId xmlns:a16="http://schemas.microsoft.com/office/drawing/2014/main" id="{97781FAC-73A0-E669-AAA4-DFCCB4F089B5}"/>
              </a:ext>
            </a:extLst>
          </xdr:cNvPr>
          <xdr:cNvSpPr/>
        </xdr:nvSpPr>
        <xdr:spPr>
          <a:xfrm>
            <a:off x="11645184" y="3975817"/>
            <a:ext cx="3409834" cy="1183364"/>
          </a:xfrm>
          <a:prstGeom prst="round2Diag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sp macro="" textlink="">
        <xdr:nvSpPr>
          <xdr:cNvPr id="9" name="TextBox 8">
            <a:hlinkClick xmlns:r="http://schemas.openxmlformats.org/officeDocument/2006/relationships" r:id="rId4"/>
            <a:extLst>
              <a:ext uri="{FF2B5EF4-FFF2-40B4-BE49-F238E27FC236}">
                <a16:creationId xmlns:a16="http://schemas.microsoft.com/office/drawing/2014/main" id="{3D8B6C6D-112B-E7EB-77A1-3FDD4BBC17FA}"/>
              </a:ext>
            </a:extLst>
          </xdr:cNvPr>
          <xdr:cNvSpPr txBox="1"/>
        </xdr:nvSpPr>
        <xdr:spPr>
          <a:xfrm>
            <a:off x="12058708" y="4161670"/>
            <a:ext cx="2689941" cy="740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br>
              <a:rPr lang="en-IE" sz="1100" b="1">
                <a:solidFill>
                  <a:schemeClr val="dk1"/>
                </a:solidFill>
                <a:effectLst/>
                <a:latin typeface="+mn-lt"/>
                <a:ea typeface="+mn-ea"/>
                <a:cs typeface="+mn-cs"/>
              </a:rPr>
            </a:br>
            <a:r>
              <a:rPr lang="en-IE" sz="1100" b="1">
                <a:solidFill>
                  <a:schemeClr val="dk1"/>
                </a:solidFill>
                <a:effectLst/>
                <a:latin typeface="+mn-lt"/>
                <a:ea typeface="+mn-ea"/>
                <a:cs typeface="+mn-cs"/>
              </a:rPr>
              <a:t>To Download  Extra Copies of the Excel</a:t>
            </a:r>
            <a:r>
              <a:rPr lang="en-IE" sz="1100" b="1" baseline="0">
                <a:solidFill>
                  <a:schemeClr val="dk1"/>
                </a:solidFill>
                <a:effectLst/>
                <a:latin typeface="+mn-lt"/>
                <a:ea typeface="+mn-ea"/>
                <a:cs typeface="+mn-cs"/>
              </a:rPr>
              <a:t> T</a:t>
            </a:r>
            <a:r>
              <a:rPr lang="en-IE" sz="1100" b="1">
                <a:solidFill>
                  <a:schemeClr val="dk1"/>
                </a:solidFill>
                <a:effectLst/>
                <a:latin typeface="+mn-lt"/>
                <a:ea typeface="+mn-ea"/>
                <a:cs typeface="+mn-cs"/>
              </a:rPr>
              <a:t>esting Workbook Click Here</a:t>
            </a:r>
            <a:br>
              <a:rPr lang="en-IE" sz="1100" b="1">
                <a:solidFill>
                  <a:schemeClr val="dk1"/>
                </a:solidFill>
                <a:effectLst/>
                <a:latin typeface="+mn-lt"/>
                <a:ea typeface="+mn-ea"/>
                <a:cs typeface="+mn-cs"/>
              </a:rPr>
            </a:br>
            <a:endParaRPr lang="en-IE">
              <a:effectLst/>
            </a:endParaRPr>
          </a:p>
          <a:p>
            <a:endParaRPr lang="en-IE"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444501</xdr:colOff>
      <xdr:row>2</xdr:row>
      <xdr:rowOff>63899</xdr:rowOff>
    </xdr:from>
    <xdr:to>
      <xdr:col>13</xdr:col>
      <xdr:colOff>306917</xdr:colOff>
      <xdr:row>4</xdr:row>
      <xdr:rowOff>72885</xdr:rowOff>
    </xdr:to>
    <xdr:sp macro="" textlink="">
      <xdr:nvSpPr>
        <xdr:cNvPr id="3" name="Arrow: Pentagon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8032751" y="444899"/>
          <a:ext cx="3122083" cy="389986"/>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IE" sz="2000">
              <a:solidFill>
                <a:schemeClr val="bg1"/>
              </a:solidFill>
              <a:latin typeface="Arial Black" panose="020B0A04020102020204" pitchFamily="34" charset="0"/>
            </a:rPr>
            <a:t>Next Task: </a:t>
          </a:r>
          <a:r>
            <a:rPr lang="en-IE" sz="2000" b="1">
              <a:solidFill>
                <a:schemeClr val="bg1"/>
              </a:solidFill>
              <a:latin typeface="Arial Black" panose="020B0A04020102020204" pitchFamily="34" charset="0"/>
            </a:rPr>
            <a:t>B</a:t>
          </a:r>
        </a:p>
      </xdr:txBody>
    </xdr:sp>
    <xdr:clientData/>
  </xdr:twoCellAnchor>
  <xdr:twoCellAnchor>
    <xdr:from>
      <xdr:col>1</xdr:col>
      <xdr:colOff>5792</xdr:colOff>
      <xdr:row>0</xdr:row>
      <xdr:rowOff>127000</xdr:rowOff>
    </xdr:from>
    <xdr:to>
      <xdr:col>9</xdr:col>
      <xdr:colOff>31750</xdr:colOff>
      <xdr:row>9</xdr:row>
      <xdr:rowOff>63501</xdr:rowOff>
    </xdr:to>
    <xdr:sp macro="" textlink="">
      <xdr:nvSpPr>
        <xdr:cNvPr id="5" name="TextBox 4">
          <a:extLst>
            <a:ext uri="{FF2B5EF4-FFF2-40B4-BE49-F238E27FC236}">
              <a16:creationId xmlns:a16="http://schemas.microsoft.com/office/drawing/2014/main" id="{9FE88AC8-B390-8412-E35E-5E0F816996D2}"/>
            </a:ext>
          </a:extLst>
        </xdr:cNvPr>
        <xdr:cNvSpPr txBox="1"/>
      </xdr:nvSpPr>
      <xdr:spPr>
        <a:xfrm>
          <a:off x="566709" y="127000"/>
          <a:ext cx="7053291" cy="1481668"/>
        </a:xfrm>
        <a:prstGeom prst="rect">
          <a:avLst/>
        </a:prstGeom>
        <a:ln/>
        <a:effectLst>
          <a:innerShdw blurRad="114300">
            <a:prstClr val="black"/>
          </a:innerShdw>
        </a:effectLst>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br>
            <a:rPr lang="en-IE" sz="1100" b="1">
              <a:solidFill>
                <a:schemeClr val="dk1"/>
              </a:solidFill>
              <a:effectLst/>
              <a:latin typeface="+mn-lt"/>
              <a:ea typeface="+mn-ea"/>
              <a:cs typeface="+mn-cs"/>
            </a:rPr>
          </a:br>
          <a:r>
            <a:rPr lang="en-IE" sz="1100" b="1">
              <a:solidFill>
                <a:schemeClr val="dk1"/>
              </a:solidFill>
              <a:effectLst/>
              <a:latin typeface="+mn-lt"/>
              <a:ea typeface="+mn-ea"/>
              <a:cs typeface="+mn-cs"/>
            </a:rPr>
            <a:t>Task A: </a:t>
          </a:r>
          <a:br>
            <a:rPr lang="en-IE" sz="1100">
              <a:solidFill>
                <a:schemeClr val="dk1"/>
              </a:solidFill>
              <a:effectLst/>
              <a:latin typeface="+mn-lt"/>
              <a:ea typeface="+mn-ea"/>
              <a:cs typeface="+mn-cs"/>
            </a:rPr>
          </a:br>
          <a:r>
            <a:rPr lang="en-IE" sz="1100">
              <a:solidFill>
                <a:schemeClr val="dk1"/>
              </a:solidFill>
              <a:effectLst/>
              <a:latin typeface="+mn-lt"/>
              <a:ea typeface="+mn-ea"/>
              <a:cs typeface="+mn-cs"/>
            </a:rPr>
            <a:t> </a:t>
          </a:r>
          <a:r>
            <a:rPr lang="en-IE" sz="1050">
              <a:solidFill>
                <a:schemeClr val="dk1"/>
              </a:solidFill>
              <a:effectLst/>
              <a:latin typeface="+mn-lt"/>
              <a:ea typeface="+mn-ea"/>
              <a:cs typeface="+mn-cs"/>
            </a:rPr>
            <a:t>In column H,</a:t>
          </a:r>
          <a:r>
            <a:rPr lang="en-IE" sz="1050" baseline="0">
              <a:solidFill>
                <a:schemeClr val="dk1"/>
              </a:solidFill>
              <a:effectLst/>
              <a:latin typeface="+mn-lt"/>
              <a:ea typeface="+mn-ea"/>
              <a:cs typeface="+mn-cs"/>
            </a:rPr>
            <a:t> calculate </a:t>
          </a:r>
          <a:r>
            <a:rPr lang="en-IE" sz="1050">
              <a:solidFill>
                <a:schemeClr val="dk1"/>
              </a:solidFill>
              <a:effectLst/>
              <a:latin typeface="+mn-lt"/>
              <a:ea typeface="+mn-ea"/>
              <a:cs typeface="+mn-cs"/>
            </a:rPr>
            <a:t> the total weekly sales </a:t>
          </a:r>
          <a:r>
            <a:rPr lang="en-IE" sz="1050" baseline="0">
              <a:solidFill>
                <a:schemeClr val="dk1"/>
              </a:solidFill>
              <a:effectLst/>
              <a:latin typeface="+mn-lt"/>
              <a:ea typeface="+mn-ea"/>
              <a:cs typeface="+mn-cs"/>
            </a:rPr>
            <a:t>for each salesperson.</a:t>
          </a:r>
          <a:endParaRPr lang="en-IE" sz="1050">
            <a:effectLst/>
          </a:endParaRPr>
        </a:p>
        <a:p>
          <a:r>
            <a:rPr lang="en-IE" sz="1050">
              <a:solidFill>
                <a:schemeClr val="dk1"/>
              </a:solidFill>
              <a:effectLst/>
              <a:latin typeface="+mn-lt"/>
              <a:ea typeface="+mn-ea"/>
              <a:cs typeface="+mn-cs"/>
            </a:rPr>
            <a:t> In column I, calculate the average</a:t>
          </a:r>
          <a:r>
            <a:rPr lang="en-IE" sz="1050" baseline="0">
              <a:solidFill>
                <a:schemeClr val="dk1"/>
              </a:solidFill>
              <a:effectLst/>
              <a:latin typeface="+mn-lt"/>
              <a:ea typeface="+mn-ea"/>
              <a:cs typeface="+mn-cs"/>
            </a:rPr>
            <a:t> sales for each salesperson.</a:t>
          </a:r>
          <a:endParaRPr lang="en-IE" sz="1050">
            <a:effectLst/>
          </a:endParaRPr>
        </a:p>
        <a:p>
          <a:pPr eaLnBrk="1" fontAlgn="auto" latinLnBrk="0" hangingPunct="1"/>
          <a:r>
            <a:rPr lang="en-IE" sz="1050">
              <a:solidFill>
                <a:schemeClr val="dk1"/>
              </a:solidFill>
              <a:effectLst/>
              <a:latin typeface="+mn-lt"/>
              <a:ea typeface="+mn-ea"/>
              <a:cs typeface="+mn-cs"/>
            </a:rPr>
            <a:t> In column J, calculate the</a:t>
          </a:r>
          <a:r>
            <a:rPr lang="en-IE" sz="1050" baseline="0">
              <a:solidFill>
                <a:schemeClr val="dk1"/>
              </a:solidFill>
              <a:effectLst/>
              <a:latin typeface="+mn-lt"/>
              <a:ea typeface="+mn-ea"/>
              <a:cs typeface="+mn-cs"/>
            </a:rPr>
            <a:t> largest sale for each salesperson.</a:t>
          </a:r>
          <a:br>
            <a:rPr lang="en-IE" sz="1050" baseline="0">
              <a:solidFill>
                <a:schemeClr val="dk1"/>
              </a:solidFill>
              <a:effectLst/>
              <a:latin typeface="+mn-lt"/>
              <a:ea typeface="+mn-ea"/>
              <a:cs typeface="+mn-cs"/>
            </a:rPr>
          </a:br>
          <a:r>
            <a:rPr lang="en-IE" sz="1050">
              <a:solidFill>
                <a:schemeClr val="dk1"/>
              </a:solidFill>
              <a:effectLst/>
              <a:latin typeface="+mn-lt"/>
              <a:ea typeface="+mn-ea"/>
              <a:cs typeface="+mn-cs"/>
            </a:rPr>
            <a:t> In column K , using the total sales figure</a:t>
          </a:r>
          <a:r>
            <a:rPr lang="en-IE" sz="1050" baseline="0">
              <a:solidFill>
                <a:schemeClr val="dk1"/>
              </a:solidFill>
              <a:effectLst/>
              <a:latin typeface="+mn-lt"/>
              <a:ea typeface="+mn-ea"/>
              <a:cs typeface="+mn-cs"/>
            </a:rPr>
            <a:t> in I12, calculate the % of sales each salesperson represents . (format to 2 decimal places)</a:t>
          </a:r>
          <a:endParaRPr lang="en-IE" sz="1050">
            <a:effectLst/>
          </a:endParaRPr>
        </a:p>
        <a:p>
          <a:endParaRPr lang="en-I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651200</xdr:colOff>
      <xdr:row>2</xdr:row>
      <xdr:rowOff>29157</xdr:rowOff>
    </xdr:from>
    <xdr:to>
      <xdr:col>15</xdr:col>
      <xdr:colOff>270977</xdr:colOff>
      <xdr:row>4</xdr:row>
      <xdr:rowOff>136072</xdr:rowOff>
    </xdr:to>
    <xdr:sp macro="" textlink="">
      <xdr:nvSpPr>
        <xdr:cNvPr id="3" name="Arrow: Pentagon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8562782" y="417933"/>
          <a:ext cx="3614445" cy="495690"/>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IE" sz="2000">
              <a:solidFill>
                <a:schemeClr val="bg1"/>
              </a:solidFill>
              <a:latin typeface="Arial Black" panose="020B0A04020102020204" pitchFamily="34" charset="0"/>
            </a:rPr>
            <a:t>Go</a:t>
          </a:r>
          <a:r>
            <a:rPr lang="en-IE" sz="2000" baseline="0">
              <a:solidFill>
                <a:schemeClr val="bg1"/>
              </a:solidFill>
              <a:latin typeface="Arial Black" panose="020B0A04020102020204" pitchFamily="34" charset="0"/>
            </a:rPr>
            <a:t> to </a:t>
          </a:r>
          <a:r>
            <a:rPr lang="en-IE" sz="2000">
              <a:solidFill>
                <a:schemeClr val="bg1"/>
              </a:solidFill>
              <a:latin typeface="Arial Black" panose="020B0A04020102020204" pitchFamily="34" charset="0"/>
            </a:rPr>
            <a:t>Task:</a:t>
          </a:r>
          <a:r>
            <a:rPr lang="en-IE" sz="2000" baseline="0">
              <a:solidFill>
                <a:schemeClr val="bg1"/>
              </a:solidFill>
              <a:latin typeface="Arial Black" panose="020B0A04020102020204" pitchFamily="34" charset="0"/>
            </a:rPr>
            <a:t> C</a:t>
          </a:r>
          <a:r>
            <a:rPr lang="en-IE" sz="2000">
              <a:solidFill>
                <a:schemeClr val="bg1"/>
              </a:solidFill>
              <a:latin typeface="Arial Black" panose="020B0A04020102020204" pitchFamily="34" charset="0"/>
            </a:rPr>
            <a:t> </a:t>
          </a:r>
        </a:p>
      </xdr:txBody>
    </xdr:sp>
    <xdr:clientData/>
  </xdr:twoCellAnchor>
  <xdr:twoCellAnchor>
    <xdr:from>
      <xdr:col>1</xdr:col>
      <xdr:colOff>0</xdr:colOff>
      <xdr:row>1</xdr:row>
      <xdr:rowOff>155510</xdr:rowOff>
    </xdr:from>
    <xdr:to>
      <xdr:col>9</xdr:col>
      <xdr:colOff>38876</xdr:colOff>
      <xdr:row>7</xdr:row>
      <xdr:rowOff>369338</xdr:rowOff>
    </xdr:to>
    <xdr:sp macro="" textlink="">
      <xdr:nvSpPr>
        <xdr:cNvPr id="5" name="TextBox 4">
          <a:extLst>
            <a:ext uri="{FF2B5EF4-FFF2-40B4-BE49-F238E27FC236}">
              <a16:creationId xmlns:a16="http://schemas.microsoft.com/office/drawing/2014/main" id="{6A453228-C2F8-FB3B-1E00-E884D8F2118F}"/>
            </a:ext>
          </a:extLst>
        </xdr:cNvPr>
        <xdr:cNvSpPr txBox="1"/>
      </xdr:nvSpPr>
      <xdr:spPr>
        <a:xfrm>
          <a:off x="359617" y="349898"/>
          <a:ext cx="7590841" cy="1312119"/>
        </a:xfrm>
        <a:prstGeom prst="rect">
          <a:avLst/>
        </a:prstGeom>
        <a:solidFill>
          <a:schemeClr val="lt1"/>
        </a:solidFill>
        <a:ln w="9525" cmpd="sng">
          <a:solidFill>
            <a:schemeClr val="lt1">
              <a:shade val="50000"/>
            </a:schemeClr>
          </a:solidFill>
        </a:ln>
        <a:effectLst>
          <a:innerShdw blurRad="114300">
            <a:prstClr val="black"/>
          </a:inn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br>
            <a:rPr lang="en-IE" sz="1100" b="1">
              <a:solidFill>
                <a:schemeClr val="dk1"/>
              </a:solidFill>
              <a:effectLst/>
              <a:latin typeface="+mn-lt"/>
              <a:ea typeface="+mn-ea"/>
              <a:cs typeface="+mn-cs"/>
            </a:rPr>
          </a:br>
          <a:r>
            <a:rPr lang="en-IE" sz="1100" b="1">
              <a:solidFill>
                <a:schemeClr val="dk1"/>
              </a:solidFill>
              <a:effectLst/>
              <a:latin typeface="+mn-lt"/>
              <a:ea typeface="+mn-ea"/>
              <a:cs typeface="+mn-cs"/>
            </a:rPr>
            <a:t>Task B:</a:t>
          </a:r>
          <a:br>
            <a:rPr lang="en-IE" sz="1100" b="1">
              <a:solidFill>
                <a:schemeClr val="dk1"/>
              </a:solidFill>
              <a:effectLst/>
              <a:latin typeface="+mn-lt"/>
              <a:ea typeface="+mn-ea"/>
              <a:cs typeface="+mn-cs"/>
            </a:rPr>
          </a:br>
          <a:br>
            <a:rPr lang="en-IE" sz="1100">
              <a:solidFill>
                <a:schemeClr val="dk1"/>
              </a:solidFill>
              <a:effectLst/>
              <a:latin typeface="+mn-lt"/>
              <a:ea typeface="+mn-ea"/>
              <a:cs typeface="+mn-cs"/>
            </a:rPr>
          </a:br>
          <a:r>
            <a:rPr lang="en-IE" sz="1100">
              <a:solidFill>
                <a:schemeClr val="dk1"/>
              </a:solidFill>
              <a:effectLst/>
              <a:latin typeface="+mn-lt"/>
              <a:ea typeface="+mn-ea"/>
              <a:cs typeface="+mn-cs"/>
            </a:rPr>
            <a:t>Calculate the commission due for each Salesperson in column I . The commission rate is in cell I9.  </a:t>
          </a:r>
          <a:br>
            <a:rPr lang="en-IE" sz="1100">
              <a:solidFill>
                <a:schemeClr val="dk1"/>
              </a:solidFill>
              <a:effectLst/>
              <a:latin typeface="+mn-lt"/>
              <a:ea typeface="+mn-ea"/>
              <a:cs typeface="+mn-cs"/>
            </a:rPr>
          </a:br>
          <a:r>
            <a:rPr lang="en-IE" sz="1100">
              <a:solidFill>
                <a:schemeClr val="dk1"/>
              </a:solidFill>
              <a:effectLst/>
              <a:latin typeface="+mn-lt"/>
              <a:ea typeface="+mn-ea"/>
              <a:cs typeface="+mn-cs"/>
            </a:rPr>
            <a:t>Then calculate</a:t>
          </a:r>
          <a:r>
            <a:rPr lang="en-IE" sz="1100" baseline="0">
              <a:solidFill>
                <a:schemeClr val="dk1"/>
              </a:solidFill>
              <a:effectLst/>
              <a:latin typeface="+mn-lt"/>
              <a:ea typeface="+mn-ea"/>
              <a:cs typeface="+mn-cs"/>
            </a:rPr>
            <a:t> the dollar equivalent of the commission due. Please note the  Euro/Dollar exchange </a:t>
          </a:r>
          <a:r>
            <a:rPr lang="en-IE" sz="1100" b="1" baseline="0">
              <a:solidFill>
                <a:schemeClr val="dk1"/>
              </a:solidFill>
              <a:effectLst/>
              <a:latin typeface="+mn-lt"/>
              <a:ea typeface="+mn-ea"/>
              <a:cs typeface="+mn-cs"/>
            </a:rPr>
            <a:t>rate  </a:t>
          </a:r>
          <a:r>
            <a:rPr lang="en-IE" sz="1100" b="1">
              <a:solidFill>
                <a:schemeClr val="dk1"/>
              </a:solidFill>
              <a:effectLst/>
              <a:latin typeface="+mn-lt"/>
              <a:ea typeface="+mn-ea"/>
              <a:cs typeface="+mn-cs"/>
            </a:rPr>
            <a:t>is in cell G2 </a:t>
          </a:r>
          <a:r>
            <a:rPr lang="en-IE" sz="1100">
              <a:solidFill>
                <a:schemeClr val="dk1"/>
              </a:solidFill>
              <a:effectLst/>
              <a:latin typeface="+mn-lt"/>
              <a:ea typeface="+mn-ea"/>
              <a:cs typeface="+mn-cs"/>
            </a:rPr>
            <a:t>of the </a:t>
          </a:r>
          <a:r>
            <a:rPr lang="en-IE" sz="1100" b="1" u="sng">
              <a:solidFill>
                <a:schemeClr val="dk1"/>
              </a:solidFill>
              <a:effectLst/>
              <a:latin typeface="+mn-lt"/>
              <a:ea typeface="+mn-ea"/>
              <a:cs typeface="+mn-cs"/>
            </a:rPr>
            <a:t>Data Worksheet.  </a:t>
          </a:r>
          <a:br>
            <a:rPr lang="en-IE" sz="1100" b="1" u="sng">
              <a:solidFill>
                <a:schemeClr val="dk1"/>
              </a:solidFill>
              <a:effectLst/>
              <a:latin typeface="+mn-lt"/>
              <a:ea typeface="+mn-ea"/>
              <a:cs typeface="+mn-cs"/>
            </a:rPr>
          </a:br>
          <a:endParaRPr lang="en-IE">
            <a:effectLst/>
          </a:endParaRPr>
        </a:p>
        <a:p>
          <a:endParaRPr lang="en-I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219075</xdr:colOff>
      <xdr:row>2</xdr:row>
      <xdr:rowOff>76199</xdr:rowOff>
    </xdr:from>
    <xdr:to>
      <xdr:col>13</xdr:col>
      <xdr:colOff>609600</xdr:colOff>
      <xdr:row>4</xdr:row>
      <xdr:rowOff>219074</xdr:rowOff>
    </xdr:to>
    <xdr:sp macro="" textlink="">
      <xdr:nvSpPr>
        <xdr:cNvPr id="3" name="Arrow: Pentagon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6324600" y="457199"/>
          <a:ext cx="3009900" cy="466725"/>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IE" sz="2000">
              <a:solidFill>
                <a:schemeClr val="bg1"/>
              </a:solidFill>
              <a:latin typeface="Arial Black" panose="020B0A04020102020204" pitchFamily="34" charset="0"/>
            </a:rPr>
            <a:t>Next Task: D</a:t>
          </a:r>
        </a:p>
      </xdr:txBody>
    </xdr:sp>
    <xdr:clientData/>
  </xdr:twoCellAnchor>
  <xdr:twoCellAnchor>
    <xdr:from>
      <xdr:col>13</xdr:col>
      <xdr:colOff>0</xdr:colOff>
      <xdr:row>960</xdr:row>
      <xdr:rowOff>0</xdr:rowOff>
    </xdr:from>
    <xdr:to>
      <xdr:col>16</xdr:col>
      <xdr:colOff>495300</xdr:colOff>
      <xdr:row>963</xdr:row>
      <xdr:rowOff>66675</xdr:rowOff>
    </xdr:to>
    <xdr:sp macro="" textlink="">
      <xdr:nvSpPr>
        <xdr:cNvPr id="4" name="Arrow: Pentagon 3">
          <a:hlinkClick xmlns:r="http://schemas.openxmlformats.org/officeDocument/2006/relationships" r:id="rId2"/>
          <a:extLst>
            <a:ext uri="{FF2B5EF4-FFF2-40B4-BE49-F238E27FC236}">
              <a16:creationId xmlns:a16="http://schemas.microsoft.com/office/drawing/2014/main" id="{00000000-0008-0000-0300-000004000000}"/>
            </a:ext>
          </a:extLst>
        </xdr:cNvPr>
        <xdr:cNvSpPr/>
      </xdr:nvSpPr>
      <xdr:spPr>
        <a:xfrm>
          <a:off x="8905875" y="183089550"/>
          <a:ext cx="3867150" cy="638175"/>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IE" sz="2000">
              <a:solidFill>
                <a:schemeClr val="bg1"/>
              </a:solidFill>
              <a:latin typeface="Arial Black" panose="020B0A04020102020204" pitchFamily="34" charset="0"/>
            </a:rPr>
            <a:t>Next Task: 6</a:t>
          </a:r>
        </a:p>
      </xdr:txBody>
    </xdr:sp>
    <xdr:clientData/>
  </xdr:twoCellAnchor>
  <xdr:twoCellAnchor>
    <xdr:from>
      <xdr:col>2</xdr:col>
      <xdr:colOff>0</xdr:colOff>
      <xdr:row>2</xdr:row>
      <xdr:rowOff>57151</xdr:rowOff>
    </xdr:from>
    <xdr:to>
      <xdr:col>6</xdr:col>
      <xdr:colOff>733424</xdr:colOff>
      <xdr:row>6</xdr:row>
      <xdr:rowOff>295276</xdr:rowOff>
    </xdr:to>
    <xdr:sp macro="" textlink="">
      <xdr:nvSpPr>
        <xdr:cNvPr id="6" name="TextBox 5">
          <a:extLst>
            <a:ext uri="{FF2B5EF4-FFF2-40B4-BE49-F238E27FC236}">
              <a16:creationId xmlns:a16="http://schemas.microsoft.com/office/drawing/2014/main" id="{844FF7A1-3166-1711-C35B-0C72A4D7048E}"/>
            </a:ext>
          </a:extLst>
        </xdr:cNvPr>
        <xdr:cNvSpPr txBox="1"/>
      </xdr:nvSpPr>
      <xdr:spPr>
        <a:xfrm>
          <a:off x="638175" y="438151"/>
          <a:ext cx="4724399" cy="1085850"/>
        </a:xfrm>
        <a:prstGeom prst="rect">
          <a:avLst/>
        </a:prstGeom>
        <a:solidFill>
          <a:schemeClr val="lt1"/>
        </a:solidFill>
        <a:ln w="9525" cmpd="sng">
          <a:solidFill>
            <a:schemeClr val="lt1">
              <a:shade val="50000"/>
            </a:schemeClr>
          </a:solidFill>
        </a:ln>
        <a:effectLst>
          <a:innerShdw blurRad="114300">
            <a:prstClr val="black"/>
          </a:inn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sz="1100"/>
        </a:p>
        <a:p>
          <a:pPr marL="0" marR="0" lvl="0" indent="0" defTabSz="914400" eaLnBrk="1" fontAlgn="auto" latinLnBrk="0" hangingPunct="1">
            <a:lnSpc>
              <a:spcPct val="100000"/>
            </a:lnSpc>
            <a:spcBef>
              <a:spcPts val="0"/>
            </a:spcBef>
            <a:spcAft>
              <a:spcPts val="0"/>
            </a:spcAft>
            <a:buClrTx/>
            <a:buSzTx/>
            <a:buFontTx/>
            <a:buNone/>
            <a:tabLst/>
            <a:defRPr/>
          </a:pPr>
          <a:r>
            <a:rPr lang="en-IE" sz="1100" b="1">
              <a:solidFill>
                <a:schemeClr val="dk1"/>
              </a:solidFill>
              <a:effectLst/>
              <a:latin typeface="+mn-lt"/>
              <a:ea typeface="+mn-ea"/>
              <a:cs typeface="+mn-cs"/>
            </a:rPr>
            <a:t>Task C:</a:t>
          </a:r>
          <a:br>
            <a:rPr lang="en-IE" sz="1100" b="1">
              <a:solidFill>
                <a:schemeClr val="dk1"/>
              </a:solidFill>
              <a:effectLst/>
              <a:latin typeface="+mn-lt"/>
              <a:ea typeface="+mn-ea"/>
              <a:cs typeface="+mn-cs"/>
            </a:rPr>
          </a:br>
          <a:br>
            <a:rPr lang="en-IE" sz="1100">
              <a:solidFill>
                <a:schemeClr val="dk1"/>
              </a:solidFill>
              <a:effectLst/>
              <a:latin typeface="+mn-lt"/>
              <a:ea typeface="+mn-ea"/>
              <a:cs typeface="+mn-cs"/>
            </a:rPr>
          </a:br>
          <a:r>
            <a:rPr lang="en-IE" sz="1100">
              <a:solidFill>
                <a:schemeClr val="dk1"/>
              </a:solidFill>
              <a:effectLst/>
              <a:latin typeface="+mn-lt"/>
              <a:ea typeface="+mn-ea"/>
              <a:cs typeface="+mn-cs"/>
            </a:rPr>
            <a:t>Sort the list</a:t>
          </a:r>
          <a:r>
            <a:rPr lang="en-IE" sz="1100" baseline="0">
              <a:solidFill>
                <a:schemeClr val="dk1"/>
              </a:solidFill>
              <a:effectLst/>
              <a:latin typeface="+mn-lt"/>
              <a:ea typeface="+mn-ea"/>
              <a:cs typeface="+mn-cs"/>
            </a:rPr>
            <a:t> </a:t>
          </a:r>
          <a:r>
            <a:rPr lang="en-IE" sz="1100">
              <a:solidFill>
                <a:schemeClr val="dk1"/>
              </a:solidFill>
              <a:effectLst/>
              <a:latin typeface="+mn-lt"/>
              <a:ea typeface="+mn-ea"/>
              <a:cs typeface="+mn-cs"/>
            </a:rPr>
            <a:t> below  by Customer and then by product in ascending order .</a:t>
          </a:r>
          <a:endParaRPr lang="en-IE">
            <a:effectLst/>
          </a:endParaRPr>
        </a:p>
        <a:p>
          <a:endParaRPr lang="en-I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973665</xdr:colOff>
      <xdr:row>1</xdr:row>
      <xdr:rowOff>133350</xdr:rowOff>
    </xdr:from>
    <xdr:to>
      <xdr:col>14</xdr:col>
      <xdr:colOff>695324</xdr:colOff>
      <xdr:row>4</xdr:row>
      <xdr:rowOff>190500</xdr:rowOff>
    </xdr:to>
    <xdr:sp macro="" textlink="">
      <xdr:nvSpPr>
        <xdr:cNvPr id="3" name="Arrow: Pentagon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7948082" y="323850"/>
          <a:ext cx="3309409" cy="575733"/>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IE" sz="2000">
              <a:solidFill>
                <a:schemeClr val="bg1"/>
              </a:solidFill>
              <a:latin typeface="Arial Black" panose="020B0A04020102020204" pitchFamily="34" charset="0"/>
            </a:rPr>
            <a:t>Next Task: 2</a:t>
          </a:r>
        </a:p>
      </xdr:txBody>
    </xdr:sp>
    <xdr:clientData/>
  </xdr:twoCellAnchor>
  <xdr:twoCellAnchor>
    <xdr:from>
      <xdr:col>13</xdr:col>
      <xdr:colOff>0</xdr:colOff>
      <xdr:row>960</xdr:row>
      <xdr:rowOff>0</xdr:rowOff>
    </xdr:from>
    <xdr:to>
      <xdr:col>16</xdr:col>
      <xdr:colOff>495300</xdr:colOff>
      <xdr:row>963</xdr:row>
      <xdr:rowOff>66675</xdr:rowOff>
    </xdr:to>
    <xdr:sp macro="" textlink="">
      <xdr:nvSpPr>
        <xdr:cNvPr id="4" name="Arrow: Pentagon 3">
          <a:hlinkClick xmlns:r="http://schemas.openxmlformats.org/officeDocument/2006/relationships" r:id="rId2"/>
          <a:extLst>
            <a:ext uri="{FF2B5EF4-FFF2-40B4-BE49-F238E27FC236}">
              <a16:creationId xmlns:a16="http://schemas.microsoft.com/office/drawing/2014/main" id="{00000000-0008-0000-0400-000004000000}"/>
            </a:ext>
          </a:extLst>
        </xdr:cNvPr>
        <xdr:cNvSpPr/>
      </xdr:nvSpPr>
      <xdr:spPr>
        <a:xfrm>
          <a:off x="8496300" y="183099075"/>
          <a:ext cx="3867150" cy="638175"/>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IE" sz="2000">
              <a:solidFill>
                <a:schemeClr val="bg1"/>
              </a:solidFill>
              <a:latin typeface="Arial Black" panose="020B0A04020102020204" pitchFamily="34" charset="0"/>
            </a:rPr>
            <a:t>Next Task: 6</a:t>
          </a:r>
        </a:p>
      </xdr:txBody>
    </xdr:sp>
    <xdr:clientData/>
  </xdr:twoCellAnchor>
  <xdr:twoCellAnchor>
    <xdr:from>
      <xdr:col>1</xdr:col>
      <xdr:colOff>393436</xdr:colOff>
      <xdr:row>1</xdr:row>
      <xdr:rowOff>116417</xdr:rowOff>
    </xdr:from>
    <xdr:to>
      <xdr:col>8</xdr:col>
      <xdr:colOff>523876</xdr:colOff>
      <xdr:row>6</xdr:row>
      <xdr:rowOff>301624</xdr:rowOff>
    </xdr:to>
    <xdr:sp macro="" textlink="">
      <xdr:nvSpPr>
        <xdr:cNvPr id="6" name="TextBox 5">
          <a:extLst>
            <a:ext uri="{FF2B5EF4-FFF2-40B4-BE49-F238E27FC236}">
              <a16:creationId xmlns:a16="http://schemas.microsoft.com/office/drawing/2014/main" id="{84AD7D32-9082-0746-942D-0BA72D5071A3}"/>
            </a:ext>
          </a:extLst>
        </xdr:cNvPr>
        <xdr:cNvSpPr txBox="1"/>
      </xdr:nvSpPr>
      <xdr:spPr>
        <a:xfrm>
          <a:off x="763853" y="306917"/>
          <a:ext cx="6004190" cy="1222374"/>
        </a:xfrm>
        <a:prstGeom prst="rect">
          <a:avLst/>
        </a:prstGeom>
        <a:solidFill>
          <a:schemeClr val="lt1"/>
        </a:solidFill>
        <a:ln w="9525" cmpd="sng">
          <a:solidFill>
            <a:schemeClr val="lt1">
              <a:shade val="50000"/>
            </a:schemeClr>
          </a:solidFill>
        </a:ln>
        <a:effectLst>
          <a:innerShdw blurRad="114300">
            <a:prstClr val="black"/>
          </a:inn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IE"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IE" sz="1100" b="1">
              <a:solidFill>
                <a:schemeClr val="dk1"/>
              </a:solidFill>
              <a:effectLst/>
              <a:latin typeface="+mn-lt"/>
              <a:ea typeface="+mn-ea"/>
              <a:cs typeface="+mn-cs"/>
            </a:rPr>
            <a:t>Task D: </a:t>
          </a:r>
          <a:br>
            <a:rPr lang="en-IE" sz="1100" b="1">
              <a:solidFill>
                <a:schemeClr val="dk1"/>
              </a:solidFill>
              <a:effectLst/>
              <a:latin typeface="+mn-lt"/>
              <a:ea typeface="+mn-ea"/>
              <a:cs typeface="+mn-cs"/>
            </a:rPr>
          </a:br>
          <a:br>
            <a:rPr lang="en-IE" sz="1100">
              <a:solidFill>
                <a:schemeClr val="dk1"/>
              </a:solidFill>
              <a:effectLst/>
              <a:latin typeface="+mn-lt"/>
              <a:ea typeface="+mn-ea"/>
              <a:cs typeface="+mn-cs"/>
            </a:rPr>
          </a:br>
          <a:r>
            <a:rPr lang="en-IE" sz="1100">
              <a:solidFill>
                <a:schemeClr val="dk1"/>
              </a:solidFill>
              <a:effectLst/>
              <a:latin typeface="+mn-lt"/>
              <a:ea typeface="+mn-ea"/>
              <a:cs typeface="+mn-cs"/>
            </a:rPr>
            <a:t>Useing </a:t>
          </a:r>
          <a:r>
            <a:rPr lang="en-IE" sz="1100" baseline="0">
              <a:solidFill>
                <a:schemeClr val="dk1"/>
              </a:solidFill>
              <a:effectLst/>
              <a:latin typeface="+mn-lt"/>
              <a:ea typeface="+mn-ea"/>
              <a:cs typeface="+mn-cs"/>
            </a:rPr>
            <a:t> </a:t>
          </a:r>
          <a:r>
            <a:rPr lang="en-IE" sz="1100">
              <a:solidFill>
                <a:schemeClr val="dk1"/>
              </a:solidFill>
              <a:effectLst/>
              <a:latin typeface="+mn-lt"/>
              <a:ea typeface="+mn-ea"/>
              <a:cs typeface="+mn-cs"/>
            </a:rPr>
            <a:t>the filter tool, filter the list to show the </a:t>
          </a:r>
          <a:r>
            <a:rPr lang="en-IE" sz="1100" baseline="0">
              <a:solidFill>
                <a:schemeClr val="dk1"/>
              </a:solidFill>
              <a:effectLst/>
              <a:latin typeface="+mn-lt"/>
              <a:ea typeface="+mn-ea"/>
              <a:cs typeface="+mn-cs"/>
            </a:rPr>
            <a:t>sale of  the D157 and E852  products  to Boston Finance Inc   and  where the quantity order  is greater than 500 units.</a:t>
          </a:r>
          <a:endParaRPr lang="en-IE">
            <a:effectLst/>
          </a:endParaRPr>
        </a:p>
        <a:p>
          <a:endParaRPr lang="en-I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0</xdr:row>
      <xdr:rowOff>171450</xdr:rowOff>
    </xdr:from>
    <xdr:to>
      <xdr:col>13</xdr:col>
      <xdr:colOff>247650</xdr:colOff>
      <xdr:row>3</xdr:row>
      <xdr:rowOff>19050</xdr:rowOff>
    </xdr:to>
    <xdr:sp macro="" textlink="">
      <xdr:nvSpPr>
        <xdr:cNvPr id="3" name="Arrow: Pentagon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6991350" y="171450"/>
          <a:ext cx="3867150" cy="514350"/>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IE" sz="2000">
              <a:solidFill>
                <a:schemeClr val="bg1"/>
              </a:solidFill>
              <a:latin typeface="Arial Black" panose="020B0A04020102020204" pitchFamily="34" charset="0"/>
            </a:rPr>
            <a:t>Go to Task 3: </a:t>
          </a:r>
        </a:p>
      </xdr:txBody>
    </xdr:sp>
    <xdr:clientData/>
  </xdr:twoCellAnchor>
  <xdr:twoCellAnchor>
    <xdr:from>
      <xdr:col>0</xdr:col>
      <xdr:colOff>600075</xdr:colOff>
      <xdr:row>0</xdr:row>
      <xdr:rowOff>133350</xdr:rowOff>
    </xdr:from>
    <xdr:to>
      <xdr:col>5</xdr:col>
      <xdr:colOff>752475</xdr:colOff>
      <xdr:row>6</xdr:row>
      <xdr:rowOff>180975</xdr:rowOff>
    </xdr:to>
    <xdr:sp macro="" textlink="">
      <xdr:nvSpPr>
        <xdr:cNvPr id="5" name="TextBox 4">
          <a:extLst>
            <a:ext uri="{FF2B5EF4-FFF2-40B4-BE49-F238E27FC236}">
              <a16:creationId xmlns:a16="http://schemas.microsoft.com/office/drawing/2014/main" id="{53F5DE9A-589B-9DE5-2D23-0BDC5327D3CA}"/>
            </a:ext>
          </a:extLst>
        </xdr:cNvPr>
        <xdr:cNvSpPr txBox="1"/>
      </xdr:nvSpPr>
      <xdr:spPr>
        <a:xfrm>
          <a:off x="600075" y="133350"/>
          <a:ext cx="5734050" cy="1390650"/>
        </a:xfrm>
        <a:prstGeom prst="rect">
          <a:avLst/>
        </a:prstGeom>
        <a:solidFill>
          <a:schemeClr val="lt1"/>
        </a:solidFill>
        <a:ln w="9525" cmpd="sng">
          <a:solidFill>
            <a:schemeClr val="lt1">
              <a:shade val="50000"/>
            </a:schemeClr>
          </a:solidFill>
        </a:ln>
        <a:effectLst>
          <a:innerShdw blurRad="114300">
            <a:prstClr val="black"/>
          </a:inn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br>
            <a:rPr lang="en-IE" sz="1100" b="1">
              <a:solidFill>
                <a:schemeClr val="dk1"/>
              </a:solidFill>
              <a:effectLst/>
              <a:latin typeface="+mn-lt"/>
              <a:ea typeface="+mn-ea"/>
              <a:cs typeface="+mn-cs"/>
            </a:rPr>
          </a:br>
          <a:r>
            <a:rPr lang="en-IE" sz="1100" b="1">
              <a:solidFill>
                <a:schemeClr val="dk1"/>
              </a:solidFill>
              <a:effectLst/>
              <a:latin typeface="+mn-lt"/>
              <a:ea typeface="+mn-ea"/>
              <a:cs typeface="+mn-cs"/>
            </a:rPr>
            <a:t>Task 2:</a:t>
          </a:r>
        </a:p>
        <a:p>
          <a:br>
            <a:rPr lang="en-IE" sz="1100" baseline="0">
              <a:solidFill>
                <a:schemeClr val="dk1"/>
              </a:solidFill>
              <a:effectLst/>
              <a:latin typeface="+mn-lt"/>
              <a:ea typeface="+mn-ea"/>
              <a:cs typeface="+mn-cs"/>
            </a:rPr>
          </a:br>
          <a:r>
            <a:rPr lang="en-IE" sz="1100" baseline="0">
              <a:solidFill>
                <a:schemeClr val="dk1"/>
              </a:solidFill>
              <a:effectLst/>
              <a:latin typeface="+mn-lt"/>
              <a:ea typeface="+mn-ea"/>
              <a:cs typeface="+mn-cs"/>
            </a:rPr>
            <a:t>If a salesperson has made $50 or more  in commission ,  they are to get an extra $10 payment  otherwise the commission stays the same . In column D, calculate  the new  commssion for each employee by </a:t>
          </a:r>
          <a:r>
            <a:rPr lang="en-IE" sz="1100" b="1" baseline="0">
              <a:solidFill>
                <a:schemeClr val="dk1"/>
              </a:solidFill>
              <a:effectLst/>
              <a:latin typeface="+mn-lt"/>
              <a:ea typeface="+mn-ea"/>
              <a:cs typeface="+mn-cs"/>
            </a:rPr>
            <a:t>using an IF Function</a:t>
          </a:r>
          <a:endParaRPr lang="en-IE"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57149</xdr:colOff>
      <xdr:row>1</xdr:row>
      <xdr:rowOff>9525</xdr:rowOff>
    </xdr:from>
    <xdr:to>
      <xdr:col>14</xdr:col>
      <xdr:colOff>895350</xdr:colOff>
      <xdr:row>3</xdr:row>
      <xdr:rowOff>104775</xdr:rowOff>
    </xdr:to>
    <xdr:sp macro="" textlink="">
      <xdr:nvSpPr>
        <xdr:cNvPr id="3" name="Arrow: Pentagon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8915399" y="200025"/>
          <a:ext cx="2743201" cy="476250"/>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IE" sz="2000">
              <a:solidFill>
                <a:schemeClr val="bg1"/>
              </a:solidFill>
              <a:latin typeface="Arial Black" panose="020B0A04020102020204" pitchFamily="34" charset="0"/>
            </a:rPr>
            <a:t>Go to Task 4:</a:t>
          </a:r>
        </a:p>
      </xdr:txBody>
    </xdr:sp>
    <xdr:clientData/>
  </xdr:twoCellAnchor>
  <xdr:twoCellAnchor>
    <xdr:from>
      <xdr:col>12</xdr:col>
      <xdr:colOff>0</xdr:colOff>
      <xdr:row>960</xdr:row>
      <xdr:rowOff>0</xdr:rowOff>
    </xdr:from>
    <xdr:to>
      <xdr:col>15</xdr:col>
      <xdr:colOff>495300</xdr:colOff>
      <xdr:row>963</xdr:row>
      <xdr:rowOff>66675</xdr:rowOff>
    </xdr:to>
    <xdr:sp macro="" textlink="">
      <xdr:nvSpPr>
        <xdr:cNvPr id="4" name="Arrow: Pentagon 3">
          <a:hlinkClick xmlns:r="http://schemas.openxmlformats.org/officeDocument/2006/relationships" r:id="rId2"/>
          <a:extLst>
            <a:ext uri="{FF2B5EF4-FFF2-40B4-BE49-F238E27FC236}">
              <a16:creationId xmlns:a16="http://schemas.microsoft.com/office/drawing/2014/main" id="{00000000-0008-0000-0700-000004000000}"/>
            </a:ext>
          </a:extLst>
        </xdr:cNvPr>
        <xdr:cNvSpPr/>
      </xdr:nvSpPr>
      <xdr:spPr>
        <a:xfrm>
          <a:off x="8496300" y="3076575"/>
          <a:ext cx="3867150" cy="638175"/>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IE" sz="2000">
              <a:solidFill>
                <a:schemeClr val="bg1"/>
              </a:solidFill>
              <a:latin typeface="Arial Black" panose="020B0A04020102020204" pitchFamily="34" charset="0"/>
            </a:rPr>
            <a:t>Next Task: 6</a:t>
          </a:r>
        </a:p>
      </xdr:txBody>
    </xdr:sp>
    <xdr:clientData/>
  </xdr:twoCellAnchor>
  <xdr:twoCellAnchor>
    <xdr:from>
      <xdr:col>0</xdr:col>
      <xdr:colOff>390525</xdr:colOff>
      <xdr:row>0</xdr:row>
      <xdr:rowOff>152400</xdr:rowOff>
    </xdr:from>
    <xdr:to>
      <xdr:col>7</xdr:col>
      <xdr:colOff>485775</xdr:colOff>
      <xdr:row>6</xdr:row>
      <xdr:rowOff>304800</xdr:rowOff>
    </xdr:to>
    <xdr:sp macro="" textlink="">
      <xdr:nvSpPr>
        <xdr:cNvPr id="6" name="TextBox 5">
          <a:extLst>
            <a:ext uri="{FF2B5EF4-FFF2-40B4-BE49-F238E27FC236}">
              <a16:creationId xmlns:a16="http://schemas.microsoft.com/office/drawing/2014/main" id="{99576982-6458-07A3-FE63-204ED1960D16}"/>
            </a:ext>
          </a:extLst>
        </xdr:cNvPr>
        <xdr:cNvSpPr txBox="1"/>
      </xdr:nvSpPr>
      <xdr:spPr>
        <a:xfrm>
          <a:off x="390525" y="152400"/>
          <a:ext cx="6524625" cy="1381125"/>
        </a:xfrm>
        <a:prstGeom prst="rect">
          <a:avLst/>
        </a:prstGeom>
        <a:solidFill>
          <a:schemeClr val="lt1"/>
        </a:solidFill>
        <a:ln w="9525" cmpd="sng">
          <a:solidFill>
            <a:schemeClr val="lt1">
              <a:shade val="50000"/>
            </a:schemeClr>
          </a:solidFill>
        </a:ln>
        <a:effectLst>
          <a:innerShdw blurRad="114300">
            <a:prstClr val="black"/>
          </a:inn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br>
            <a:rPr lang="en-IE" sz="1100" b="1">
              <a:solidFill>
                <a:schemeClr val="dk1"/>
              </a:solidFill>
              <a:effectLst/>
              <a:latin typeface="+mn-lt"/>
              <a:ea typeface="+mn-ea"/>
              <a:cs typeface="+mn-cs"/>
            </a:rPr>
          </a:br>
          <a:r>
            <a:rPr lang="en-IE" sz="1100" b="1">
              <a:solidFill>
                <a:schemeClr val="dk1"/>
              </a:solidFill>
              <a:effectLst/>
              <a:latin typeface="+mn-lt"/>
              <a:ea typeface="+mn-ea"/>
              <a:cs typeface="+mn-cs"/>
            </a:rPr>
            <a:t>Task 3: </a:t>
          </a:r>
          <a:br>
            <a:rPr lang="en-IE" sz="1100">
              <a:solidFill>
                <a:schemeClr val="dk1"/>
              </a:solidFill>
              <a:effectLst/>
              <a:latin typeface="+mn-lt"/>
              <a:ea typeface="+mn-ea"/>
              <a:cs typeface="+mn-cs"/>
            </a:rPr>
          </a:br>
          <a:r>
            <a:rPr lang="en-IE" sz="1100">
              <a:solidFill>
                <a:schemeClr val="dk1"/>
              </a:solidFill>
              <a:effectLst/>
              <a:latin typeface="+mn-lt"/>
              <a:ea typeface="+mn-ea"/>
              <a:cs typeface="+mn-cs"/>
            </a:rPr>
            <a:t>Create a pivot table from the sales</a:t>
          </a:r>
          <a:r>
            <a:rPr lang="en-IE" sz="1100" baseline="0">
              <a:solidFill>
                <a:schemeClr val="dk1"/>
              </a:solidFill>
              <a:effectLst/>
              <a:latin typeface="+mn-lt"/>
              <a:ea typeface="+mn-ea"/>
              <a:cs typeface="+mn-cs"/>
            </a:rPr>
            <a:t> </a:t>
          </a:r>
          <a:r>
            <a:rPr lang="en-IE" sz="1100">
              <a:solidFill>
                <a:schemeClr val="dk1"/>
              </a:solidFill>
              <a:effectLst/>
              <a:latin typeface="+mn-lt"/>
              <a:ea typeface="+mn-ea"/>
              <a:cs typeface="+mn-cs"/>
            </a:rPr>
            <a:t>list below. </a:t>
          </a:r>
          <a:br>
            <a:rPr lang="en-IE" sz="1100">
              <a:solidFill>
                <a:schemeClr val="dk1"/>
              </a:solidFill>
              <a:effectLst/>
              <a:latin typeface="+mn-lt"/>
              <a:ea typeface="+mn-ea"/>
              <a:cs typeface="+mn-cs"/>
            </a:rPr>
          </a:br>
          <a:br>
            <a:rPr lang="en-IE" sz="1100">
              <a:solidFill>
                <a:schemeClr val="dk1"/>
              </a:solidFill>
              <a:effectLst/>
              <a:latin typeface="+mn-lt"/>
              <a:ea typeface="+mn-ea"/>
              <a:cs typeface="+mn-cs"/>
            </a:rPr>
          </a:br>
          <a:r>
            <a:rPr lang="en-IE" sz="1100">
              <a:solidFill>
                <a:schemeClr val="dk1"/>
              </a:solidFill>
              <a:effectLst/>
              <a:latin typeface="+mn-lt"/>
              <a:ea typeface="+mn-ea"/>
              <a:cs typeface="+mn-cs"/>
            </a:rPr>
            <a:t>Build it from</a:t>
          </a:r>
          <a:r>
            <a:rPr lang="en-IE" sz="1100" baseline="0">
              <a:solidFill>
                <a:schemeClr val="dk1"/>
              </a:solidFill>
              <a:effectLst/>
              <a:latin typeface="+mn-lt"/>
              <a:ea typeface="+mn-ea"/>
              <a:cs typeface="+mn-cs"/>
            </a:rPr>
            <a:t> </a:t>
          </a:r>
          <a:r>
            <a:rPr lang="en-IE" sz="1100">
              <a:solidFill>
                <a:schemeClr val="dk1"/>
              </a:solidFill>
              <a:effectLst/>
              <a:latin typeface="+mn-lt"/>
              <a:ea typeface="+mn-ea"/>
              <a:cs typeface="+mn-cs"/>
            </a:rPr>
            <a:t> cell M13 in this worksheet ( orange</a:t>
          </a:r>
          <a:r>
            <a:rPr lang="en-IE" sz="1100" baseline="0">
              <a:solidFill>
                <a:schemeClr val="dk1"/>
              </a:solidFill>
              <a:effectLst/>
              <a:latin typeface="+mn-lt"/>
              <a:ea typeface="+mn-ea"/>
              <a:cs typeface="+mn-cs"/>
            </a:rPr>
            <a:t> cell)</a:t>
          </a:r>
          <a:r>
            <a:rPr lang="en-IE" sz="1100">
              <a:solidFill>
                <a:schemeClr val="dk1"/>
              </a:solidFill>
              <a:effectLst/>
              <a:latin typeface="+mn-lt"/>
              <a:ea typeface="+mn-ea"/>
              <a:cs typeface="+mn-cs"/>
            </a:rPr>
            <a:t> .</a:t>
          </a:r>
          <a:r>
            <a:rPr lang="en-IE" sz="1100" baseline="0">
              <a:solidFill>
                <a:schemeClr val="dk1"/>
              </a:solidFill>
              <a:effectLst/>
              <a:latin typeface="+mn-lt"/>
              <a:ea typeface="+mn-ea"/>
              <a:cs typeface="+mn-cs"/>
            </a:rPr>
            <a:t> The Pivot table needs to show the total profits  per product and the count of orders per product in the one pivot table. </a:t>
          </a:r>
          <a:endParaRPr lang="en-IE">
            <a:effectLst/>
          </a:endParaRPr>
        </a:p>
        <a:p>
          <a:endParaRPr lang="en-IE"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31751</xdr:colOff>
      <xdr:row>1</xdr:row>
      <xdr:rowOff>21167</xdr:rowOff>
    </xdr:from>
    <xdr:to>
      <xdr:col>15</xdr:col>
      <xdr:colOff>230012</xdr:colOff>
      <xdr:row>4</xdr:row>
      <xdr:rowOff>52917</xdr:rowOff>
    </xdr:to>
    <xdr:sp macro="" textlink="">
      <xdr:nvSpPr>
        <xdr:cNvPr id="3" name="Arrow: Pentagon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7112001" y="211667"/>
          <a:ext cx="3881261" cy="603250"/>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IE" sz="2000">
              <a:solidFill>
                <a:schemeClr val="bg1"/>
              </a:solidFill>
              <a:latin typeface="Arial Black" panose="020B0A04020102020204" pitchFamily="34" charset="0"/>
            </a:rPr>
            <a:t>Go to Task 5:</a:t>
          </a:r>
        </a:p>
      </xdr:txBody>
    </xdr:sp>
    <xdr:clientData/>
  </xdr:twoCellAnchor>
  <xdr:twoCellAnchor>
    <xdr:from>
      <xdr:col>0</xdr:col>
      <xdr:colOff>582083</xdr:colOff>
      <xdr:row>1</xdr:row>
      <xdr:rowOff>52917</xdr:rowOff>
    </xdr:from>
    <xdr:to>
      <xdr:col>6</xdr:col>
      <xdr:colOff>571500</xdr:colOff>
      <xdr:row>6</xdr:row>
      <xdr:rowOff>179917</xdr:rowOff>
    </xdr:to>
    <xdr:sp macro="" textlink="">
      <xdr:nvSpPr>
        <xdr:cNvPr id="5" name="TextBox 4">
          <a:extLst>
            <a:ext uri="{FF2B5EF4-FFF2-40B4-BE49-F238E27FC236}">
              <a16:creationId xmlns:a16="http://schemas.microsoft.com/office/drawing/2014/main" id="{C5D2FAB9-97AD-E6A5-2F1F-DCE585A486F5}"/>
            </a:ext>
          </a:extLst>
        </xdr:cNvPr>
        <xdr:cNvSpPr txBox="1"/>
      </xdr:nvSpPr>
      <xdr:spPr>
        <a:xfrm>
          <a:off x="582083" y="243417"/>
          <a:ext cx="5228167" cy="1079500"/>
        </a:xfrm>
        <a:prstGeom prst="rect">
          <a:avLst/>
        </a:prstGeom>
        <a:solidFill>
          <a:schemeClr val="lt1"/>
        </a:solidFill>
        <a:ln w="9525" cmpd="sng">
          <a:solidFill>
            <a:schemeClr val="lt1">
              <a:shade val="50000"/>
            </a:schemeClr>
          </a:solidFill>
        </a:ln>
        <a:effectLst>
          <a:innerShdw blurRad="114300">
            <a:prstClr val="black"/>
          </a:inn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IE" sz="1100" b="1">
              <a:solidFill>
                <a:schemeClr val="dk1"/>
              </a:solidFill>
              <a:effectLst/>
              <a:latin typeface="+mn-lt"/>
              <a:ea typeface="+mn-ea"/>
              <a:cs typeface="+mn-cs"/>
            </a:rPr>
            <a:t>Task 4</a:t>
          </a:r>
          <a:r>
            <a:rPr lang="en-IE"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br>
            <a:rPr lang="en-IE" sz="1100">
              <a:solidFill>
                <a:schemeClr val="dk1"/>
              </a:solidFill>
              <a:effectLst/>
              <a:latin typeface="+mn-lt"/>
              <a:ea typeface="+mn-ea"/>
              <a:cs typeface="+mn-cs"/>
            </a:rPr>
          </a:br>
          <a:r>
            <a:rPr lang="en-IE" sz="1100">
              <a:solidFill>
                <a:schemeClr val="dk1"/>
              </a:solidFill>
              <a:effectLst/>
              <a:latin typeface="+mn-lt"/>
              <a:ea typeface="+mn-ea"/>
              <a:cs typeface="+mn-cs"/>
            </a:rPr>
            <a:t>On the right we have a sales list called Sales.  Create</a:t>
          </a:r>
          <a:r>
            <a:rPr lang="en-IE" sz="1100" baseline="0">
              <a:solidFill>
                <a:schemeClr val="dk1"/>
              </a:solidFill>
              <a:effectLst/>
              <a:latin typeface="+mn-lt"/>
              <a:ea typeface="+mn-ea"/>
              <a:cs typeface="+mn-cs"/>
            </a:rPr>
            <a:t>  Vlookup functions  in colum C  to bring back the sales  for each area  for 1988. </a:t>
          </a:r>
          <a:endParaRPr lang="en-IE">
            <a:effectLst/>
          </a:endParaRPr>
        </a:p>
        <a:p>
          <a:endParaRPr lang="en-I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594033</xdr:colOff>
      <xdr:row>2</xdr:row>
      <xdr:rowOff>92177</xdr:rowOff>
    </xdr:from>
    <xdr:to>
      <xdr:col>14</xdr:col>
      <xdr:colOff>251747</xdr:colOff>
      <xdr:row>5</xdr:row>
      <xdr:rowOff>146562</xdr:rowOff>
    </xdr:to>
    <xdr:sp macro="" textlink="">
      <xdr:nvSpPr>
        <xdr:cNvPr id="3" name="Arrow: Pentagon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7814598" y="481371"/>
          <a:ext cx="3867149" cy="638175"/>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IE" sz="2000">
              <a:solidFill>
                <a:schemeClr val="bg1"/>
              </a:solidFill>
              <a:latin typeface="Arial Black" panose="020B0A04020102020204" pitchFamily="34" charset="0"/>
            </a:rPr>
            <a:t>Go to Task 6:</a:t>
          </a:r>
        </a:p>
      </xdr:txBody>
    </xdr:sp>
    <xdr:clientData/>
  </xdr:twoCellAnchor>
  <xdr:twoCellAnchor>
    <xdr:from>
      <xdr:col>0</xdr:col>
      <xdr:colOff>582203</xdr:colOff>
      <xdr:row>2</xdr:row>
      <xdr:rowOff>81935</xdr:rowOff>
    </xdr:from>
    <xdr:to>
      <xdr:col>7</xdr:col>
      <xdr:colOff>345024</xdr:colOff>
      <xdr:row>8</xdr:row>
      <xdr:rowOff>317501</xdr:rowOff>
    </xdr:to>
    <xdr:sp macro="" textlink="">
      <xdr:nvSpPr>
        <xdr:cNvPr id="5" name="TextBox 4">
          <a:extLst>
            <a:ext uri="{FF2B5EF4-FFF2-40B4-BE49-F238E27FC236}">
              <a16:creationId xmlns:a16="http://schemas.microsoft.com/office/drawing/2014/main" id="{FDBBBA38-37D4-A471-5AA7-7BF21DEAF7B1}"/>
            </a:ext>
          </a:extLst>
        </xdr:cNvPr>
        <xdr:cNvSpPr txBox="1"/>
      </xdr:nvSpPr>
      <xdr:spPr>
        <a:xfrm>
          <a:off x="582203" y="471129"/>
          <a:ext cx="6133305" cy="1403146"/>
        </a:xfrm>
        <a:prstGeom prst="rect">
          <a:avLst/>
        </a:prstGeom>
        <a:solidFill>
          <a:schemeClr val="lt1"/>
        </a:solidFill>
        <a:ln w="9525" cmpd="sng">
          <a:solidFill>
            <a:schemeClr val="lt1">
              <a:shade val="50000"/>
            </a:schemeClr>
          </a:solidFill>
        </a:ln>
        <a:effectLst>
          <a:innerShdw blurRad="114300">
            <a:prstClr val="black"/>
          </a:inn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br>
            <a:rPr lang="en-IE" sz="1100" b="1">
              <a:solidFill>
                <a:schemeClr val="dk1"/>
              </a:solidFill>
              <a:effectLst/>
              <a:latin typeface="+mn-lt"/>
              <a:ea typeface="+mn-ea"/>
              <a:cs typeface="+mn-cs"/>
            </a:rPr>
          </a:br>
          <a:r>
            <a:rPr lang="en-IE" sz="1100" b="1">
              <a:solidFill>
                <a:schemeClr val="dk1"/>
              </a:solidFill>
              <a:effectLst/>
              <a:latin typeface="+mn-lt"/>
              <a:ea typeface="+mn-ea"/>
              <a:cs typeface="+mn-cs"/>
            </a:rPr>
            <a:t>Task 5:</a:t>
          </a:r>
          <a:endParaRPr lang="en-IE">
            <a:effectLst/>
          </a:endParaRPr>
        </a:p>
        <a:p>
          <a:r>
            <a:rPr lang="en-IE" sz="1100">
              <a:solidFill>
                <a:schemeClr val="dk1"/>
              </a:solidFill>
              <a:effectLst/>
              <a:latin typeface="+mn-lt"/>
              <a:ea typeface="+mn-ea"/>
              <a:cs typeface="+mn-cs"/>
            </a:rPr>
            <a:t> </a:t>
          </a:r>
        </a:p>
        <a:p>
          <a:r>
            <a:rPr lang="en-IE" sz="1100">
              <a:solidFill>
                <a:schemeClr val="dk1"/>
              </a:solidFill>
              <a:effectLst/>
              <a:latin typeface="+mn-lt"/>
              <a:ea typeface="+mn-ea"/>
              <a:cs typeface="+mn-cs"/>
            </a:rPr>
            <a:t>In the</a:t>
          </a:r>
          <a:r>
            <a:rPr lang="en-IE" sz="1100" baseline="0">
              <a:solidFill>
                <a:schemeClr val="dk1"/>
              </a:solidFill>
              <a:effectLst/>
              <a:latin typeface="+mn-lt"/>
              <a:ea typeface="+mn-ea"/>
              <a:cs typeface="+mn-cs"/>
            </a:rPr>
            <a:t> 'Total Fees paid column' ( E12:E67)  ,  use  the </a:t>
          </a:r>
          <a:r>
            <a:rPr lang="en-IE" sz="1100" b="1" baseline="0">
              <a:solidFill>
                <a:schemeClr val="dk1"/>
              </a:solidFill>
              <a:effectLst/>
              <a:latin typeface="+mn-lt"/>
              <a:ea typeface="+mn-ea"/>
              <a:cs typeface="+mn-cs"/>
            </a:rPr>
            <a:t>SUMIFS </a:t>
          </a:r>
          <a:r>
            <a:rPr lang="en-IE" sz="1100" baseline="0">
              <a:solidFill>
                <a:schemeClr val="dk1"/>
              </a:solidFill>
              <a:effectLst/>
              <a:latin typeface="+mn-lt"/>
              <a:ea typeface="+mn-ea"/>
              <a:cs typeface="+mn-cs"/>
            </a:rPr>
            <a:t>Funtion to calculate the total fees paid by each of our clients . The  fee payments records are in the range  at  O11:P41.</a:t>
          </a:r>
          <a:br>
            <a:rPr lang="en-IE" sz="1100" baseline="0">
              <a:solidFill>
                <a:schemeClr val="dk1"/>
              </a:solidFill>
              <a:effectLst/>
              <a:latin typeface="+mn-lt"/>
              <a:ea typeface="+mn-ea"/>
              <a:cs typeface="+mn-cs"/>
            </a:rPr>
          </a:br>
          <a:endParaRPr lang="en-I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0</xdr:colOff>
      <xdr:row>2</xdr:row>
      <xdr:rowOff>0</xdr:rowOff>
    </xdr:from>
    <xdr:to>
      <xdr:col>15</xdr:col>
      <xdr:colOff>999408</xdr:colOff>
      <xdr:row>5</xdr:row>
      <xdr:rowOff>54385</xdr:rowOff>
    </xdr:to>
    <xdr:sp macro="" textlink="">
      <xdr:nvSpPr>
        <xdr:cNvPr id="3" name="Arrow: Pentagon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9484032" y="389194"/>
          <a:ext cx="3867150" cy="638175"/>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IE" sz="2000">
              <a:solidFill>
                <a:schemeClr val="bg1"/>
              </a:solidFill>
              <a:latin typeface="Arial Black" panose="020B0A04020102020204" pitchFamily="34" charset="0"/>
            </a:rPr>
            <a:t>Go to Task 7:</a:t>
          </a:r>
        </a:p>
      </xdr:txBody>
    </xdr:sp>
    <xdr:clientData/>
  </xdr:twoCellAnchor>
  <xdr:twoCellAnchor>
    <xdr:from>
      <xdr:col>0</xdr:col>
      <xdr:colOff>605414</xdr:colOff>
      <xdr:row>2</xdr:row>
      <xdr:rowOff>20483</xdr:rowOff>
    </xdr:from>
    <xdr:to>
      <xdr:col>8</xdr:col>
      <xdr:colOff>51210</xdr:colOff>
      <xdr:row>8</xdr:row>
      <xdr:rowOff>307258</xdr:rowOff>
    </xdr:to>
    <xdr:sp macro="" textlink="">
      <xdr:nvSpPr>
        <xdr:cNvPr id="6" name="TextBox 5">
          <a:extLst>
            <a:ext uri="{FF2B5EF4-FFF2-40B4-BE49-F238E27FC236}">
              <a16:creationId xmlns:a16="http://schemas.microsoft.com/office/drawing/2014/main" id="{AFCB1EB9-9E07-3722-500B-031262272DB1}"/>
            </a:ext>
          </a:extLst>
        </xdr:cNvPr>
        <xdr:cNvSpPr txBox="1"/>
      </xdr:nvSpPr>
      <xdr:spPr>
        <a:xfrm>
          <a:off x="605414" y="409677"/>
          <a:ext cx="6553699" cy="1454355"/>
        </a:xfrm>
        <a:prstGeom prst="rect">
          <a:avLst/>
        </a:prstGeom>
        <a:solidFill>
          <a:schemeClr val="lt1"/>
        </a:solidFill>
        <a:ln w="9525" cmpd="sng">
          <a:solidFill>
            <a:schemeClr val="lt1">
              <a:shade val="50000"/>
            </a:schemeClr>
          </a:solidFill>
        </a:ln>
        <a:effectLst>
          <a:innerShdw blurRad="114300">
            <a:prstClr val="black"/>
          </a:inn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endParaRPr lang="en-IE" sz="1100" b="1">
            <a:solidFill>
              <a:schemeClr val="dk1"/>
            </a:solidFill>
            <a:effectLst/>
            <a:latin typeface="+mn-lt"/>
            <a:ea typeface="+mn-ea"/>
            <a:cs typeface="+mn-cs"/>
          </a:endParaRPr>
        </a:p>
        <a:p>
          <a:pPr eaLnBrk="1" fontAlgn="auto" latinLnBrk="0" hangingPunct="1"/>
          <a:r>
            <a:rPr lang="en-IE" sz="1100" b="1">
              <a:solidFill>
                <a:schemeClr val="dk1"/>
              </a:solidFill>
              <a:effectLst/>
              <a:latin typeface="+mn-lt"/>
              <a:ea typeface="+mn-ea"/>
              <a:cs typeface="+mn-cs"/>
            </a:rPr>
            <a:t>Task 6:</a:t>
          </a:r>
          <a:br>
            <a:rPr lang="en-IE" sz="1100" b="1">
              <a:solidFill>
                <a:schemeClr val="dk1"/>
              </a:solidFill>
              <a:effectLst/>
              <a:latin typeface="+mn-lt"/>
              <a:ea typeface="+mn-ea"/>
              <a:cs typeface="+mn-cs"/>
            </a:rPr>
          </a:br>
          <a:br>
            <a:rPr lang="en-IE" sz="1100" b="1">
              <a:solidFill>
                <a:schemeClr val="dk1"/>
              </a:solidFill>
              <a:effectLst/>
              <a:latin typeface="+mn-lt"/>
              <a:ea typeface="+mn-ea"/>
              <a:cs typeface="+mn-cs"/>
            </a:rPr>
          </a:br>
          <a:r>
            <a:rPr lang="en-IE" sz="1100">
              <a:solidFill>
                <a:schemeClr val="dk1"/>
              </a:solidFill>
              <a:effectLst/>
              <a:latin typeface="+mn-lt"/>
              <a:ea typeface="+mn-ea"/>
              <a:cs typeface="+mn-cs"/>
            </a:rPr>
            <a:t>This</a:t>
          </a:r>
          <a:r>
            <a:rPr lang="en-IE" sz="1100" baseline="0">
              <a:solidFill>
                <a:schemeClr val="dk1"/>
              </a:solidFill>
              <a:effectLst/>
              <a:latin typeface="+mn-lt"/>
              <a:ea typeface="+mn-ea"/>
              <a:cs typeface="+mn-cs"/>
            </a:rPr>
            <a:t> </a:t>
          </a:r>
          <a:r>
            <a:rPr lang="en-IE" sz="1100">
              <a:solidFill>
                <a:schemeClr val="dk1"/>
              </a:solidFill>
              <a:effectLst/>
              <a:latin typeface="+mn-lt"/>
              <a:ea typeface="+mn-ea"/>
              <a:cs typeface="+mn-cs"/>
            </a:rPr>
            <a:t> question</a:t>
          </a:r>
          <a:r>
            <a:rPr lang="en-IE" sz="1100" baseline="0">
              <a:solidFill>
                <a:schemeClr val="dk1"/>
              </a:solidFill>
              <a:effectLst/>
              <a:latin typeface="+mn-lt"/>
              <a:ea typeface="+mn-ea"/>
              <a:cs typeface="+mn-cs"/>
            </a:rPr>
            <a:t> </a:t>
          </a:r>
          <a:r>
            <a:rPr lang="en-IE" sz="1100">
              <a:solidFill>
                <a:schemeClr val="dk1"/>
              </a:solidFill>
              <a:effectLst/>
              <a:latin typeface="+mn-lt"/>
              <a:ea typeface="+mn-ea"/>
              <a:cs typeface="+mn-cs"/>
            </a:rPr>
            <a:t> is the same as the last one, except the</a:t>
          </a:r>
          <a:r>
            <a:rPr lang="en-IE" sz="1100" baseline="0">
              <a:solidFill>
                <a:schemeClr val="dk1"/>
              </a:solidFill>
              <a:effectLst/>
              <a:latin typeface="+mn-lt"/>
              <a:ea typeface="+mn-ea"/>
              <a:cs typeface="+mn-cs"/>
            </a:rPr>
            <a:t> list is now  an </a:t>
          </a:r>
          <a:r>
            <a:rPr lang="en-IE" sz="1100" b="1" baseline="0">
              <a:solidFill>
                <a:schemeClr val="dk1"/>
              </a:solidFill>
              <a:effectLst/>
              <a:latin typeface="+mn-lt"/>
              <a:ea typeface="+mn-ea"/>
              <a:cs typeface="+mn-cs"/>
            </a:rPr>
            <a:t>EXCEL Table. </a:t>
          </a:r>
          <a:endParaRPr lang="en-IE">
            <a:effectLst/>
          </a:endParaRPr>
        </a:p>
        <a:p>
          <a:br>
            <a:rPr lang="en-IE" sz="1100" b="1" baseline="0">
              <a:solidFill>
                <a:schemeClr val="dk1"/>
              </a:solidFill>
              <a:effectLst/>
              <a:latin typeface="+mn-lt"/>
              <a:ea typeface="+mn-ea"/>
              <a:cs typeface="+mn-cs"/>
            </a:rPr>
          </a:br>
          <a:r>
            <a:rPr lang="en-IE" sz="1100" baseline="0">
              <a:solidFill>
                <a:schemeClr val="dk1"/>
              </a:solidFill>
              <a:effectLst/>
              <a:latin typeface="+mn-lt"/>
              <a:ea typeface="+mn-ea"/>
              <a:cs typeface="+mn-cs"/>
            </a:rPr>
            <a:t> So </a:t>
          </a:r>
          <a:r>
            <a:rPr lang="en-IE" sz="1100">
              <a:solidFill>
                <a:schemeClr val="dk1"/>
              </a:solidFill>
              <a:effectLst/>
              <a:latin typeface="+mn-lt"/>
              <a:ea typeface="+mn-ea"/>
              <a:cs typeface="+mn-cs"/>
            </a:rPr>
            <a:t>In the 'Total </a:t>
          </a:r>
          <a:r>
            <a:rPr lang="en-IE" sz="1100" baseline="0">
              <a:solidFill>
                <a:schemeClr val="dk1"/>
              </a:solidFill>
              <a:effectLst/>
              <a:latin typeface="+mn-lt"/>
              <a:ea typeface="+mn-ea"/>
              <a:cs typeface="+mn-cs"/>
            </a:rPr>
            <a:t> fees Paid ' column, use  the SUMIFS Funtion  to  calculate the total fees paid by each of  our clients. The payments records are in the Table called Payments</a:t>
          </a:r>
          <a:endParaRPr lang="en-IE"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579466</xdr:colOff>
      <xdr:row>0</xdr:row>
      <xdr:rowOff>169333</xdr:rowOff>
    </xdr:from>
    <xdr:to>
      <xdr:col>10</xdr:col>
      <xdr:colOff>10584</xdr:colOff>
      <xdr:row>7</xdr:row>
      <xdr:rowOff>179916</xdr:rowOff>
    </xdr:to>
    <xdr:sp macro="" textlink="">
      <xdr:nvSpPr>
        <xdr:cNvPr id="4" name="TextBox 3">
          <a:extLst>
            <a:ext uri="{FF2B5EF4-FFF2-40B4-BE49-F238E27FC236}">
              <a16:creationId xmlns:a16="http://schemas.microsoft.com/office/drawing/2014/main" id="{692A67E6-FA56-ADC2-FDBC-093EF8D776C0}"/>
            </a:ext>
          </a:extLst>
        </xdr:cNvPr>
        <xdr:cNvSpPr txBox="1"/>
      </xdr:nvSpPr>
      <xdr:spPr>
        <a:xfrm>
          <a:off x="579466" y="169333"/>
          <a:ext cx="8395201" cy="1460500"/>
        </a:xfrm>
        <a:prstGeom prst="rect">
          <a:avLst/>
        </a:prstGeom>
        <a:solidFill>
          <a:schemeClr val="lt1"/>
        </a:solidFill>
        <a:ln w="9525" cmpd="sng">
          <a:solidFill>
            <a:schemeClr val="lt1">
              <a:shade val="50000"/>
            </a:schemeClr>
          </a:solidFill>
        </a:ln>
        <a:effectLst>
          <a:innerShdw blurRad="114300">
            <a:prstClr val="black"/>
          </a:inn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b="1">
              <a:solidFill>
                <a:schemeClr val="dk1"/>
              </a:solidFill>
              <a:effectLst/>
              <a:latin typeface="+mn-lt"/>
              <a:ea typeface="+mn-ea"/>
              <a:cs typeface="+mn-cs"/>
            </a:rPr>
            <a:t>Task 7:</a:t>
          </a:r>
        </a:p>
        <a:p>
          <a:br>
            <a:rPr lang="en-IE" sz="1100">
              <a:solidFill>
                <a:schemeClr val="dk1"/>
              </a:solidFill>
              <a:effectLst/>
              <a:latin typeface="+mn-lt"/>
              <a:ea typeface="+mn-ea"/>
              <a:cs typeface="+mn-cs"/>
            </a:rPr>
          </a:br>
          <a:r>
            <a:rPr lang="en-IE" sz="1100">
              <a:solidFill>
                <a:schemeClr val="dk1"/>
              </a:solidFill>
              <a:effectLst/>
              <a:latin typeface="+mn-lt"/>
              <a:ea typeface="+mn-ea"/>
              <a:cs typeface="+mn-cs"/>
            </a:rPr>
            <a:t>Using ,</a:t>
          </a:r>
          <a:r>
            <a:rPr lang="en-IE" sz="1100" baseline="0">
              <a:solidFill>
                <a:schemeClr val="dk1"/>
              </a:solidFill>
              <a:effectLst/>
              <a:latin typeface="+mn-lt"/>
              <a:ea typeface="+mn-ea"/>
              <a:cs typeface="+mn-cs"/>
            </a:rPr>
            <a:t> when appropriate , either </a:t>
          </a:r>
          <a:r>
            <a:rPr lang="en-IE" sz="1100">
              <a:solidFill>
                <a:schemeClr val="dk1"/>
              </a:solidFill>
              <a:effectLst/>
              <a:latin typeface="+mn-lt"/>
              <a:ea typeface="+mn-ea"/>
              <a:cs typeface="+mn-cs"/>
            </a:rPr>
            <a:t>the</a:t>
          </a:r>
          <a:r>
            <a:rPr lang="en-IE" sz="1100" baseline="0">
              <a:solidFill>
                <a:schemeClr val="dk1"/>
              </a:solidFill>
              <a:effectLst/>
              <a:latin typeface="+mn-lt"/>
              <a:ea typeface="+mn-ea"/>
              <a:cs typeface="+mn-cs"/>
            </a:rPr>
            <a:t> COUNTIF or COUNTIFS Function, to calculate in  cell M15, the number of employees we have in Dublin , and in Cell M19, the number of female employeeswe have  in New York  in the HR dept.</a:t>
          </a:r>
          <a:endParaRPr lang="en-IE">
            <a:effectLst/>
          </a:endParaRPr>
        </a:p>
        <a:p>
          <a:pPr eaLnBrk="1" fontAlgn="auto" latinLnBrk="0" hangingPunct="1"/>
          <a:br>
            <a:rPr lang="en-IE" sz="1100" b="1" baseline="0">
              <a:solidFill>
                <a:schemeClr val="dk1"/>
              </a:solidFill>
              <a:effectLst/>
              <a:latin typeface="+mn-lt"/>
              <a:ea typeface="+mn-ea"/>
              <a:cs typeface="+mn-cs"/>
            </a:rPr>
          </a:br>
          <a:r>
            <a:rPr lang="en-IE" sz="1100" b="0" baseline="0">
              <a:solidFill>
                <a:schemeClr val="dk1"/>
              </a:solidFill>
              <a:effectLst/>
              <a:latin typeface="+mn-lt"/>
              <a:ea typeface="+mn-ea"/>
              <a:cs typeface="+mn-cs"/>
            </a:rPr>
            <a:t>Finally in cell  M27, use the AVERAGEIFS  Function to  calculate the average salary of Males In THE  Sales Dept in Boston</a:t>
          </a:r>
          <a:endParaRPr lang="en-IE" b="0">
            <a:effectLst/>
          </a:endParaRPr>
        </a:p>
      </xdr:txBody>
    </xdr:sp>
    <xdr:clientData/>
  </xdr:twoCellAnchor>
  <xdr:twoCellAnchor>
    <xdr:from>
      <xdr:col>11</xdr:col>
      <xdr:colOff>300303</xdr:colOff>
      <xdr:row>1</xdr:row>
      <xdr:rowOff>41011</xdr:rowOff>
    </xdr:from>
    <xdr:to>
      <xdr:col>13</xdr:col>
      <xdr:colOff>42685</xdr:colOff>
      <xdr:row>3</xdr:row>
      <xdr:rowOff>58865</xdr:rowOff>
    </xdr:to>
    <xdr:sp macro="" textlink="">
      <xdr:nvSpPr>
        <xdr:cNvPr id="5" name="Arrow: Pentagon 4">
          <a:hlinkClick xmlns:r="http://schemas.openxmlformats.org/officeDocument/2006/relationships" r:id="rId1"/>
          <a:extLst>
            <a:ext uri="{FF2B5EF4-FFF2-40B4-BE49-F238E27FC236}">
              <a16:creationId xmlns:a16="http://schemas.microsoft.com/office/drawing/2014/main" id="{E2D92AE4-E6EC-42B3-AABC-C1F055A5E756}"/>
            </a:ext>
          </a:extLst>
        </xdr:cNvPr>
        <xdr:cNvSpPr/>
      </xdr:nvSpPr>
      <xdr:spPr>
        <a:xfrm>
          <a:off x="9878220" y="231511"/>
          <a:ext cx="3330132" cy="515271"/>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IE" sz="2000">
              <a:solidFill>
                <a:schemeClr val="bg1"/>
              </a:solidFill>
              <a:latin typeface="Arial Black" panose="020B0A04020102020204" pitchFamily="34" charset="0"/>
            </a:rPr>
            <a:t>Go to Task: 8</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0</xdr:colOff>
      <xdr:row>1</xdr:row>
      <xdr:rowOff>9524</xdr:rowOff>
    </xdr:from>
    <xdr:to>
      <xdr:col>14</xdr:col>
      <xdr:colOff>426065</xdr:colOff>
      <xdr:row>3</xdr:row>
      <xdr:rowOff>921</xdr:rowOff>
    </xdr:to>
    <xdr:sp macro="" textlink="">
      <xdr:nvSpPr>
        <xdr:cNvPr id="2" name="Arrow: Pentagon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686550" y="257174"/>
          <a:ext cx="3474065" cy="486697"/>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IE" sz="2000">
              <a:solidFill>
                <a:schemeClr val="bg1"/>
              </a:solidFill>
              <a:latin typeface="Arial Black" panose="020B0A04020102020204" pitchFamily="34" charset="0"/>
            </a:rPr>
            <a:t>Go to Task: 9</a:t>
          </a:r>
        </a:p>
      </xdr:txBody>
    </xdr:sp>
    <xdr:clientData/>
  </xdr:twoCellAnchor>
  <xdr:twoCellAnchor>
    <xdr:from>
      <xdr:col>0</xdr:col>
      <xdr:colOff>276923</xdr:colOff>
      <xdr:row>1</xdr:row>
      <xdr:rowOff>10242</xdr:rowOff>
    </xdr:from>
    <xdr:to>
      <xdr:col>6</xdr:col>
      <xdr:colOff>355326</xdr:colOff>
      <xdr:row>5</xdr:row>
      <xdr:rowOff>194597</xdr:rowOff>
    </xdr:to>
    <xdr:sp macro="" textlink="">
      <xdr:nvSpPr>
        <xdr:cNvPr id="6" name="TextBox 5">
          <a:extLst>
            <a:ext uri="{FF2B5EF4-FFF2-40B4-BE49-F238E27FC236}">
              <a16:creationId xmlns:a16="http://schemas.microsoft.com/office/drawing/2014/main" id="{E51AA316-4426-717C-D661-CD44EA0A2A75}"/>
            </a:ext>
          </a:extLst>
        </xdr:cNvPr>
        <xdr:cNvSpPr txBox="1"/>
      </xdr:nvSpPr>
      <xdr:spPr>
        <a:xfrm>
          <a:off x="276923" y="256048"/>
          <a:ext cx="4605338" cy="1167581"/>
        </a:xfrm>
        <a:prstGeom prst="rect">
          <a:avLst/>
        </a:prstGeom>
        <a:solidFill>
          <a:schemeClr val="lt1"/>
        </a:solidFill>
        <a:ln w="9525" cmpd="sng">
          <a:solidFill>
            <a:schemeClr val="lt1">
              <a:shade val="50000"/>
            </a:schemeClr>
          </a:solidFill>
        </a:ln>
        <a:effectLst>
          <a:innerShdw blurRad="114300">
            <a:prstClr val="black"/>
          </a:inn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IE"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IE" sz="1100" b="1">
              <a:solidFill>
                <a:schemeClr val="dk1"/>
              </a:solidFill>
              <a:effectLst/>
              <a:latin typeface="+mn-lt"/>
              <a:ea typeface="+mn-ea"/>
              <a:cs typeface="+mn-cs"/>
            </a:rPr>
            <a:t>Task 8:</a:t>
          </a:r>
          <a:br>
            <a:rPr lang="en-IE" sz="1100" b="1">
              <a:solidFill>
                <a:schemeClr val="dk1"/>
              </a:solidFill>
              <a:effectLst/>
              <a:latin typeface="+mn-lt"/>
              <a:ea typeface="+mn-ea"/>
              <a:cs typeface="+mn-cs"/>
            </a:rPr>
          </a:br>
          <a:br>
            <a:rPr lang="en-IE" sz="1100" b="1">
              <a:solidFill>
                <a:schemeClr val="dk1"/>
              </a:solidFill>
              <a:effectLst/>
              <a:latin typeface="+mn-lt"/>
              <a:ea typeface="+mn-ea"/>
              <a:cs typeface="+mn-cs"/>
            </a:rPr>
          </a:br>
          <a:r>
            <a:rPr lang="en-IE" sz="1100" b="0">
              <a:solidFill>
                <a:schemeClr val="dk1"/>
              </a:solidFill>
              <a:effectLst/>
              <a:latin typeface="+mn-lt"/>
              <a:ea typeface="+mn-ea"/>
              <a:cs typeface="+mn-cs"/>
            </a:rPr>
            <a:t>In Cells  H11  to H16, calulate</a:t>
          </a:r>
          <a:r>
            <a:rPr lang="en-IE" sz="1100" b="0" baseline="0">
              <a:solidFill>
                <a:schemeClr val="dk1"/>
              </a:solidFill>
              <a:effectLst/>
              <a:latin typeface="+mn-lt"/>
              <a:ea typeface="+mn-ea"/>
              <a:cs typeface="+mn-cs"/>
            </a:rPr>
            <a:t> the total time that Mary worked each day. Lunch time is to be included.</a:t>
          </a:r>
          <a:br>
            <a:rPr lang="en-IE" sz="1100" b="0">
              <a:solidFill>
                <a:schemeClr val="dk1"/>
              </a:solidFill>
              <a:effectLst/>
              <a:latin typeface="+mn-lt"/>
              <a:ea typeface="+mn-ea"/>
              <a:cs typeface="+mn-cs"/>
            </a:rPr>
          </a:br>
          <a:endParaRPr lang="en-IE">
            <a:effectLst/>
          </a:endParaRPr>
        </a:p>
        <a:p>
          <a:endParaRPr lang="en-IE">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95249</xdr:colOff>
      <xdr:row>1</xdr:row>
      <xdr:rowOff>57150</xdr:rowOff>
    </xdr:from>
    <xdr:to>
      <xdr:col>17</xdr:col>
      <xdr:colOff>200024</xdr:colOff>
      <xdr:row>3</xdr:row>
      <xdr:rowOff>142875</xdr:rowOff>
    </xdr:to>
    <xdr:sp macro="" textlink="">
      <xdr:nvSpPr>
        <xdr:cNvPr id="3" name="Arrow: Pentagon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7981949" y="247650"/>
          <a:ext cx="3152775" cy="466725"/>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IE" sz="2000">
              <a:solidFill>
                <a:schemeClr val="bg1"/>
              </a:solidFill>
              <a:latin typeface="Arial Black" panose="020B0A04020102020204" pitchFamily="34" charset="0"/>
            </a:rPr>
            <a:t>Go</a:t>
          </a:r>
          <a:r>
            <a:rPr lang="en-IE" sz="2000" baseline="0">
              <a:solidFill>
                <a:schemeClr val="bg1"/>
              </a:solidFill>
              <a:latin typeface="Arial Black" panose="020B0A04020102020204" pitchFamily="34" charset="0"/>
            </a:rPr>
            <a:t> to Task 10:</a:t>
          </a:r>
          <a:r>
            <a:rPr lang="en-IE" sz="2000">
              <a:solidFill>
                <a:schemeClr val="bg1"/>
              </a:solidFill>
              <a:latin typeface="Arial Black" panose="020B0A04020102020204" pitchFamily="34" charset="0"/>
            </a:rPr>
            <a:t> </a:t>
          </a:r>
        </a:p>
      </xdr:txBody>
    </xdr:sp>
    <xdr:clientData/>
  </xdr:twoCellAnchor>
  <xdr:twoCellAnchor>
    <xdr:from>
      <xdr:col>1</xdr:col>
      <xdr:colOff>5752</xdr:colOff>
      <xdr:row>1</xdr:row>
      <xdr:rowOff>59532</xdr:rowOff>
    </xdr:from>
    <xdr:to>
      <xdr:col>10</xdr:col>
      <xdr:colOff>11906</xdr:colOff>
      <xdr:row>8</xdr:row>
      <xdr:rowOff>164042</xdr:rowOff>
    </xdr:to>
    <xdr:sp macro="" textlink="">
      <xdr:nvSpPr>
        <xdr:cNvPr id="6" name="TextBox 5">
          <a:extLst>
            <a:ext uri="{FF2B5EF4-FFF2-40B4-BE49-F238E27FC236}">
              <a16:creationId xmlns:a16="http://schemas.microsoft.com/office/drawing/2014/main" id="{11C146D5-6E36-5D79-BCE5-02C25A65EFEB}"/>
            </a:ext>
          </a:extLst>
        </xdr:cNvPr>
        <xdr:cNvSpPr txBox="1"/>
      </xdr:nvSpPr>
      <xdr:spPr>
        <a:xfrm>
          <a:off x="612971" y="250032"/>
          <a:ext cx="7066560" cy="1438010"/>
        </a:xfrm>
        <a:prstGeom prst="rect">
          <a:avLst/>
        </a:prstGeom>
        <a:solidFill>
          <a:schemeClr val="lt1"/>
        </a:solidFill>
        <a:ln w="9525" cmpd="sng">
          <a:solidFill>
            <a:schemeClr val="lt1">
              <a:shade val="50000"/>
            </a:schemeClr>
          </a:solidFill>
        </a:ln>
        <a:effectLst>
          <a:innerShdw blurRad="114300">
            <a:prstClr val="black"/>
          </a:inn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sz="1100">
            <a:solidFill>
              <a:schemeClr val="dk1"/>
            </a:solidFill>
            <a:effectLst/>
            <a:latin typeface="+mn-lt"/>
            <a:ea typeface="+mn-ea"/>
            <a:cs typeface="+mn-cs"/>
          </a:endParaRPr>
        </a:p>
        <a:p>
          <a:r>
            <a:rPr lang="en-IE" sz="1100">
              <a:solidFill>
                <a:schemeClr val="dk1"/>
              </a:solidFill>
              <a:effectLst/>
              <a:latin typeface="+mn-lt"/>
              <a:ea typeface="+mn-ea"/>
              <a:cs typeface="+mn-cs"/>
            </a:rPr>
            <a:t>T</a:t>
          </a:r>
          <a:r>
            <a:rPr lang="en-IE" sz="1100" b="1">
              <a:solidFill>
                <a:schemeClr val="dk1"/>
              </a:solidFill>
              <a:effectLst/>
              <a:latin typeface="+mn-lt"/>
              <a:ea typeface="+mn-ea"/>
              <a:cs typeface="+mn-cs"/>
            </a:rPr>
            <a:t>ask 9:</a:t>
          </a:r>
          <a:br>
            <a:rPr lang="en-IE" sz="1100" b="1">
              <a:solidFill>
                <a:schemeClr val="dk1"/>
              </a:solidFill>
              <a:effectLst/>
              <a:latin typeface="+mn-lt"/>
              <a:ea typeface="+mn-ea"/>
              <a:cs typeface="+mn-cs"/>
            </a:rPr>
          </a:br>
          <a:endParaRPr lang="en-IE">
            <a:effectLst/>
          </a:endParaRPr>
        </a:p>
        <a:p>
          <a:r>
            <a:rPr lang="en-IE" sz="1100" baseline="0">
              <a:solidFill>
                <a:schemeClr val="dk1"/>
              </a:solidFill>
              <a:effectLst/>
              <a:latin typeface="+mn-lt"/>
              <a:ea typeface="+mn-ea"/>
              <a:cs typeface="+mn-cs"/>
            </a:rPr>
            <a:t>Make the relevent changes to ' data validation rules' so that you can type 3.78 into cell D13.</a:t>
          </a:r>
          <a:br>
            <a:rPr lang="en-IE" sz="1100" baseline="0">
              <a:solidFill>
                <a:schemeClr val="dk1"/>
              </a:solidFill>
              <a:effectLst/>
              <a:latin typeface="+mn-lt"/>
              <a:ea typeface="+mn-ea"/>
              <a:cs typeface="+mn-cs"/>
            </a:rPr>
          </a:br>
          <a:br>
            <a:rPr lang="en-IE" sz="1100" baseline="0">
              <a:solidFill>
                <a:schemeClr val="dk1"/>
              </a:solidFill>
              <a:effectLst/>
              <a:latin typeface="+mn-lt"/>
              <a:ea typeface="+mn-ea"/>
              <a:cs typeface="+mn-cs"/>
            </a:rPr>
          </a:br>
          <a:r>
            <a:rPr lang="en-IE" sz="1100" b="1" baseline="0">
              <a:solidFill>
                <a:schemeClr val="dk1"/>
              </a:solidFill>
              <a:effectLst/>
              <a:latin typeface="+mn-lt"/>
              <a:ea typeface="+mn-ea"/>
              <a:cs typeface="+mn-cs"/>
            </a:rPr>
            <a:t>Part 2:</a:t>
          </a:r>
          <a:endParaRPr lang="en-IE">
            <a:effectLst/>
          </a:endParaRPr>
        </a:p>
        <a:p>
          <a:r>
            <a:rPr lang="en-IE" sz="1100" baseline="0">
              <a:solidFill>
                <a:schemeClr val="dk1"/>
              </a:solidFill>
              <a:effectLst/>
              <a:latin typeface="+mn-lt"/>
              <a:ea typeface="+mn-ea"/>
              <a:cs typeface="+mn-cs"/>
            </a:rPr>
            <a:t>In the dropdown list in cell G13, add 'Cabbage' and then selct it in the list. Note the existing source in S4:S8</a:t>
          </a:r>
          <a:br>
            <a:rPr lang="en-IE" sz="1100" baseline="0">
              <a:solidFill>
                <a:schemeClr val="dk1"/>
              </a:solidFill>
              <a:effectLst/>
              <a:latin typeface="+mn-lt"/>
              <a:ea typeface="+mn-ea"/>
              <a:cs typeface="+mn-cs"/>
            </a:rPr>
          </a:br>
          <a:endParaRPr lang="en-IE" sz="1600" b="1">
            <a:solidFill>
              <a:srgbClr val="FF0000"/>
            </a:solidFill>
            <a:effectLst/>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750606</xdr:colOff>
      <xdr:row>1</xdr:row>
      <xdr:rowOff>115735</xdr:rowOff>
    </xdr:from>
    <xdr:to>
      <xdr:col>13</xdr:col>
      <xdr:colOff>121548</xdr:colOff>
      <xdr:row>4</xdr:row>
      <xdr:rowOff>20587</xdr:rowOff>
    </xdr:to>
    <xdr:sp macro="" textlink="">
      <xdr:nvSpPr>
        <xdr:cNvPr id="3" name="Arrow: Pentagon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8430137" y="306235"/>
          <a:ext cx="3657192" cy="476352"/>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IE" sz="2000">
              <a:solidFill>
                <a:schemeClr val="bg1"/>
              </a:solidFill>
              <a:latin typeface="Arial Black" panose="020B0A04020102020204" pitchFamily="34" charset="0"/>
            </a:rPr>
            <a:t>Go To The End:</a:t>
          </a:r>
        </a:p>
      </xdr:txBody>
    </xdr:sp>
    <xdr:clientData/>
  </xdr:twoCellAnchor>
  <xdr:twoCellAnchor>
    <xdr:from>
      <xdr:col>0</xdr:col>
      <xdr:colOff>606575</xdr:colOff>
      <xdr:row>1</xdr:row>
      <xdr:rowOff>57150</xdr:rowOff>
    </xdr:from>
    <xdr:to>
      <xdr:col>9</xdr:col>
      <xdr:colOff>9525</xdr:colOff>
      <xdr:row>8</xdr:row>
      <xdr:rowOff>330135</xdr:rowOff>
    </xdr:to>
    <xdr:sp macro="" textlink="">
      <xdr:nvSpPr>
        <xdr:cNvPr id="6" name="TextBox 5">
          <a:extLst>
            <a:ext uri="{FF2B5EF4-FFF2-40B4-BE49-F238E27FC236}">
              <a16:creationId xmlns:a16="http://schemas.microsoft.com/office/drawing/2014/main" id="{75D12A5A-EE6E-59B5-3623-C275F4EE7533}"/>
            </a:ext>
          </a:extLst>
        </xdr:cNvPr>
        <xdr:cNvSpPr txBox="1"/>
      </xdr:nvSpPr>
      <xdr:spPr>
        <a:xfrm>
          <a:off x="606575" y="247650"/>
          <a:ext cx="7099150" cy="1606485"/>
        </a:xfrm>
        <a:prstGeom prst="rect">
          <a:avLst/>
        </a:prstGeom>
        <a:solidFill>
          <a:schemeClr val="lt1"/>
        </a:solidFill>
        <a:ln w="9525" cmpd="sng">
          <a:solidFill>
            <a:schemeClr val="lt1">
              <a:shade val="50000"/>
            </a:schemeClr>
          </a:solidFill>
        </a:ln>
        <a:effectLst>
          <a:innerShdw blurRad="114300">
            <a:prstClr val="black"/>
          </a:inn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b="1">
              <a:solidFill>
                <a:schemeClr val="dk1"/>
              </a:solidFill>
              <a:effectLst/>
              <a:latin typeface="+mn-lt"/>
              <a:ea typeface="+mn-ea"/>
              <a:cs typeface="+mn-cs"/>
            </a:rPr>
            <a:t>Task </a:t>
          </a:r>
          <a:r>
            <a:rPr lang="en-IE" sz="1100" b="1" baseline="0">
              <a:solidFill>
                <a:schemeClr val="dk1"/>
              </a:solidFill>
              <a:effectLst/>
              <a:latin typeface="+mn-lt"/>
              <a:ea typeface="+mn-ea"/>
              <a:cs typeface="+mn-cs"/>
            </a:rPr>
            <a:t> 10:   </a:t>
          </a:r>
          <a:br>
            <a:rPr lang="en-IE" sz="1100" baseline="0">
              <a:solidFill>
                <a:schemeClr val="dk1"/>
              </a:solidFill>
              <a:effectLst/>
              <a:latin typeface="+mn-lt"/>
              <a:ea typeface="+mn-ea"/>
              <a:cs typeface="+mn-cs"/>
            </a:rPr>
          </a:br>
          <a:r>
            <a:rPr lang="en-IE" sz="1100" baseline="0">
              <a:solidFill>
                <a:schemeClr val="dk1"/>
              </a:solidFill>
              <a:effectLst/>
              <a:latin typeface="+mn-lt"/>
              <a:ea typeface="+mn-ea"/>
              <a:cs typeface="+mn-cs"/>
            </a:rPr>
            <a:t>Using Conditional format, highlight every row in the list below where the ' Fee paid 'is equal to the ' Total Fees Paid'. Format these  rows to a green color. Then Copy the 'formula you used' in the conditional format  into cell J13 and copy</a:t>
          </a:r>
          <a:endParaRPr lang="en-IE">
            <a:effectLst/>
          </a:endParaRPr>
        </a:p>
        <a:p>
          <a:r>
            <a:rPr lang="en-IE" sz="1100" baseline="0">
              <a:solidFill>
                <a:schemeClr val="dk1"/>
              </a:solidFill>
              <a:effectLst/>
              <a:latin typeface="+mn-lt"/>
              <a:ea typeface="+mn-ea"/>
              <a:cs typeface="+mn-cs"/>
            </a:rPr>
            <a:t> down.</a:t>
          </a:r>
          <a:br>
            <a:rPr lang="en-IE" sz="1100" baseline="0">
              <a:solidFill>
                <a:schemeClr val="dk1"/>
              </a:solidFill>
              <a:effectLst/>
              <a:latin typeface="+mn-lt"/>
              <a:ea typeface="+mn-ea"/>
              <a:cs typeface="+mn-cs"/>
            </a:rPr>
          </a:br>
          <a:endParaRPr lang="en-IE">
            <a:effectLst/>
          </a:endParaRPr>
        </a:p>
        <a:p>
          <a:r>
            <a:rPr lang="en-IE" sz="1100" b="1" baseline="0">
              <a:solidFill>
                <a:schemeClr val="dk1"/>
              </a:solidFill>
              <a:effectLst/>
              <a:latin typeface="+mn-lt"/>
              <a:ea typeface="+mn-ea"/>
              <a:cs typeface="+mn-cs"/>
            </a:rPr>
            <a:t>Part 2: </a:t>
          </a:r>
          <a:br>
            <a:rPr lang="en-IE" sz="1100" b="1" baseline="0">
              <a:solidFill>
                <a:schemeClr val="dk1"/>
              </a:solidFill>
              <a:effectLst/>
              <a:latin typeface="+mn-lt"/>
              <a:ea typeface="+mn-ea"/>
              <a:cs typeface="+mn-cs"/>
            </a:rPr>
          </a:br>
          <a:r>
            <a:rPr lang="en-IE" sz="1100" b="1" baseline="0">
              <a:solidFill>
                <a:schemeClr val="dk1"/>
              </a:solidFill>
              <a:effectLst/>
              <a:latin typeface="+mn-lt"/>
              <a:ea typeface="+mn-ea"/>
              <a:cs typeface="+mn-cs"/>
            </a:rPr>
            <a:t> </a:t>
          </a:r>
          <a:r>
            <a:rPr lang="en-IE" sz="1100" baseline="0">
              <a:solidFill>
                <a:schemeClr val="dk1"/>
              </a:solidFill>
              <a:effectLst/>
              <a:latin typeface="+mn-lt"/>
              <a:ea typeface="+mn-ea"/>
              <a:cs typeface="+mn-cs"/>
            </a:rPr>
            <a:t>Now format rows  to a blue color where the  ' Fee paid 'is equal to the ' Total Fees Paid' and the city is New York. Then copy the formula used into  K13 downwards.</a:t>
          </a:r>
          <a:endParaRPr lang="en-IE">
            <a:effectLst/>
          </a:endParaRPr>
        </a:p>
        <a:p>
          <a:pPr eaLnBrk="1" fontAlgn="auto" latinLnBrk="0" hangingPunct="1"/>
          <a:endParaRPr lang="en-IE" sz="1100" b="1">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241724</xdr:colOff>
      <xdr:row>5</xdr:row>
      <xdr:rowOff>71436</xdr:rowOff>
    </xdr:from>
    <xdr:to>
      <xdr:col>16</xdr:col>
      <xdr:colOff>219573</xdr:colOff>
      <xdr:row>11</xdr:row>
      <xdr:rowOff>165857</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3801693" y="1452561"/>
          <a:ext cx="6657255" cy="12374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E" sz="1800">
              <a:latin typeface="Arial" panose="020B0604020202020204" pitchFamily="34" charset="0"/>
              <a:cs typeface="Arial" panose="020B0604020202020204" pitchFamily="34" charset="0"/>
            </a:rPr>
            <a:t>. </a:t>
          </a:r>
          <a:br>
            <a:rPr lang="en-IE" sz="1800">
              <a:latin typeface="Arial" panose="020B0604020202020204" pitchFamily="34" charset="0"/>
              <a:cs typeface="Arial" panose="020B0604020202020204" pitchFamily="34" charset="0"/>
            </a:rPr>
          </a:br>
          <a:r>
            <a:rPr lang="en-IE" sz="1800">
              <a:latin typeface="Arial" panose="020B0604020202020204" pitchFamily="34" charset="0"/>
              <a:cs typeface="Arial" panose="020B0604020202020204" pitchFamily="34" charset="0"/>
            </a:rPr>
            <a:t>To finish Click into Cell J14 (yellow cell)</a:t>
          </a:r>
          <a:r>
            <a:rPr lang="en-IE" sz="1800" baseline="0">
              <a:latin typeface="Arial" panose="020B0604020202020204" pitchFamily="34" charset="0"/>
              <a:cs typeface="Arial" panose="020B0604020202020204" pitchFamily="34" charset="0"/>
            </a:rPr>
            <a:t> </a:t>
          </a:r>
          <a:r>
            <a:rPr lang="en-IE" sz="1800">
              <a:latin typeface="Arial" panose="020B0604020202020204" pitchFamily="34" charset="0"/>
              <a:cs typeface="Arial" panose="020B0604020202020204" pitchFamily="34" charset="0"/>
            </a:rPr>
            <a:t>and Press  </a:t>
          </a:r>
          <a:br>
            <a:rPr lang="en-IE" sz="2000" b="1">
              <a:solidFill>
                <a:schemeClr val="dk1"/>
              </a:solidFill>
              <a:effectLst/>
              <a:latin typeface="+mn-lt"/>
              <a:ea typeface="+mn-ea"/>
              <a:cs typeface="+mn-cs"/>
            </a:rPr>
          </a:br>
          <a:r>
            <a:rPr lang="en-IE" sz="2000" b="1">
              <a:solidFill>
                <a:schemeClr val="dk1"/>
              </a:solidFill>
              <a:effectLst/>
              <a:latin typeface="+mn-lt"/>
              <a:ea typeface="+mn-ea"/>
              <a:cs typeface="+mn-cs"/>
            </a:rPr>
            <a:t> Ctrl +Shift+ </a:t>
          </a:r>
          <a:r>
            <a:rPr lang="en-IE" sz="2800" b="1">
              <a:solidFill>
                <a:schemeClr val="dk1"/>
              </a:solidFill>
              <a:effectLst/>
              <a:latin typeface="+mn-lt"/>
              <a:ea typeface="+mn-ea"/>
              <a:cs typeface="+mn-cs"/>
            </a:rPr>
            <a:t>;</a:t>
          </a:r>
          <a:r>
            <a:rPr lang="en-IE" sz="1000" b="1">
              <a:solidFill>
                <a:schemeClr val="dk1"/>
              </a:solidFill>
              <a:effectLst/>
              <a:latin typeface="+mn-lt"/>
              <a:ea typeface="+mn-ea"/>
              <a:cs typeface="+mn-cs"/>
            </a:rPr>
            <a:t>      </a:t>
          </a:r>
          <a:endParaRPr lang="en-IE" sz="1050">
            <a:latin typeface="Arial Black" panose="020B0A04020102020204" pitchFamily="34" charset="0"/>
          </a:endParaRPr>
        </a:p>
      </xdr:txBody>
    </xdr:sp>
    <xdr:clientData/>
  </xdr:twoCellAnchor>
  <xdr:twoCellAnchor editAs="oneCell">
    <xdr:from>
      <xdr:col>0</xdr:col>
      <xdr:colOff>473011</xdr:colOff>
      <xdr:row>9</xdr:row>
      <xdr:rowOff>44126</xdr:rowOff>
    </xdr:from>
    <xdr:to>
      <xdr:col>4</xdr:col>
      <xdr:colOff>549211</xdr:colOff>
      <xdr:row>16</xdr:row>
      <xdr:rowOff>91383</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3011" y="2187251"/>
          <a:ext cx="3028950" cy="1511726"/>
        </a:xfrm>
        <a:prstGeom prst="rect">
          <a:avLst/>
        </a:prstGeom>
      </xdr:spPr>
    </xdr:pic>
    <xdr:clientData/>
  </xdr:twoCellAnchor>
  <xdr:twoCellAnchor>
    <xdr:from>
      <xdr:col>13</xdr:col>
      <xdr:colOff>498401</xdr:colOff>
      <xdr:row>13</xdr:row>
      <xdr:rowOff>0</xdr:rowOff>
    </xdr:from>
    <xdr:to>
      <xdr:col>20</xdr:col>
      <xdr:colOff>101452</xdr:colOff>
      <xdr:row>15</xdr:row>
      <xdr:rowOff>110756</xdr:rowOff>
    </xdr:to>
    <xdr:sp macro="" textlink="">
      <xdr:nvSpPr>
        <xdr:cNvPr id="5" name="Arrow: Pentagon 4">
          <a:hlinkClick xmlns:r="http://schemas.openxmlformats.org/officeDocument/2006/relationships" r:id="rId3"/>
          <a:extLst>
            <a:ext uri="{FF2B5EF4-FFF2-40B4-BE49-F238E27FC236}">
              <a16:creationId xmlns:a16="http://schemas.microsoft.com/office/drawing/2014/main" id="{00000000-0008-0000-0F00-000005000000}"/>
            </a:ext>
          </a:extLst>
        </xdr:cNvPr>
        <xdr:cNvSpPr/>
      </xdr:nvSpPr>
      <xdr:spPr>
        <a:xfrm>
          <a:off x="8926918" y="2890727"/>
          <a:ext cx="3867150" cy="598081"/>
        </a:xfrm>
        <a:prstGeom prst="homePlate">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IE" sz="2000">
              <a:solidFill>
                <a:schemeClr val="bg1"/>
              </a:solidFill>
              <a:latin typeface="Arial Black" panose="020B0A04020102020204" pitchFamily="34" charset="0"/>
            </a:rPr>
            <a:t>Get your Results </a:t>
          </a:r>
        </a:p>
      </xdr:txBody>
    </xdr:sp>
    <xdr:clientData/>
  </xdr:twoCellAnchor>
  <xdr:twoCellAnchor>
    <xdr:from>
      <xdr:col>6</xdr:col>
      <xdr:colOff>11906</xdr:colOff>
      <xdr:row>0</xdr:row>
      <xdr:rowOff>392909</xdr:rowOff>
    </xdr:from>
    <xdr:to>
      <xdr:col>15</xdr:col>
      <xdr:colOff>381000</xdr:colOff>
      <xdr:row>5</xdr:row>
      <xdr:rowOff>83348</xdr:rowOff>
    </xdr:to>
    <xdr:sp macro="" textlink="G2">
      <xdr:nvSpPr>
        <xdr:cNvPr id="6" name="Rectangle: Rounded Corners 5">
          <a:extLst>
            <a:ext uri="{FF2B5EF4-FFF2-40B4-BE49-F238E27FC236}">
              <a16:creationId xmlns:a16="http://schemas.microsoft.com/office/drawing/2014/main" id="{7F5AF037-415D-90AB-1BC6-13CCF4ABCE08}"/>
            </a:ext>
          </a:extLst>
        </xdr:cNvPr>
        <xdr:cNvSpPr/>
      </xdr:nvSpPr>
      <xdr:spPr>
        <a:xfrm>
          <a:off x="4179094" y="392909"/>
          <a:ext cx="5834062" cy="1071564"/>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fld id="{05576B22-4674-4B87-9AF8-9B275C2622C6}" type="TxLink">
            <a:rPr lang="en-US" sz="1400" b="1" i="0" u="none" strike="noStrike">
              <a:solidFill>
                <a:schemeClr val="bg1"/>
              </a:solidFill>
              <a:latin typeface="Verdana" panose="020B0604030504040204" pitchFamily="34" charset="0"/>
              <a:ea typeface="Verdana" panose="020B0604030504040204" pitchFamily="34" charset="0"/>
              <a:cs typeface="Calibri"/>
            </a:rPr>
            <a:pPr algn="ctr"/>
            <a:t>Well done, , you have attemped all the tasks.</a:t>
          </a:fld>
          <a:endParaRPr lang="en-US" sz="1400" b="1">
            <a:solidFill>
              <a:schemeClr val="bg1"/>
            </a:solidFill>
            <a:latin typeface="Verdana" panose="020B0604030504040204" pitchFamily="34" charset="0"/>
            <a:ea typeface="Verdana" panose="020B0604030504040204" pitchFamily="34" charset="0"/>
          </a:endParaRPr>
        </a:p>
      </xdr:txBody>
    </xdr:sp>
    <xdr:clientData/>
  </xdr:twoCellAnchor>
  <xdr:twoCellAnchor editAs="oneCell">
    <xdr:from>
      <xdr:col>0</xdr:col>
      <xdr:colOff>535781</xdr:colOff>
      <xdr:row>6</xdr:row>
      <xdr:rowOff>35719</xdr:rowOff>
    </xdr:from>
    <xdr:to>
      <xdr:col>5</xdr:col>
      <xdr:colOff>87312</xdr:colOff>
      <xdr:row>8</xdr:row>
      <xdr:rowOff>162719</xdr:rowOff>
    </xdr:to>
    <xdr:pic>
      <xdr:nvPicPr>
        <xdr:cNvPr id="8" name="Picture 7">
          <a:hlinkClick xmlns:r="http://schemas.openxmlformats.org/officeDocument/2006/relationships" r:id="rId1"/>
          <a:extLst>
            <a:ext uri="{FF2B5EF4-FFF2-40B4-BE49-F238E27FC236}">
              <a16:creationId xmlns:a16="http://schemas.microsoft.com/office/drawing/2014/main" id="{7B5BAA22-26A3-37CE-23D7-145670BC7FA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35781" y="1607344"/>
          <a:ext cx="3111500" cy="508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204107</xdr:colOff>
      <xdr:row>9</xdr:row>
      <xdr:rowOff>136071</xdr:rowOff>
    </xdr:from>
    <xdr:to>
      <xdr:col>9</xdr:col>
      <xdr:colOff>190500</xdr:colOff>
      <xdr:row>21</xdr:row>
      <xdr:rowOff>227769</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353785</xdr:colOff>
      <xdr:row>3</xdr:row>
      <xdr:rowOff>181429</xdr:rowOff>
    </xdr:from>
    <xdr:to>
      <xdr:col>19</xdr:col>
      <xdr:colOff>489859</xdr:colOff>
      <xdr:row>11</xdr:row>
      <xdr:rowOff>231322</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1100-000004000000}"/>
            </a:ext>
          </a:extLst>
        </xdr:cNvPr>
        <xdr:cNvSpPr txBox="1"/>
      </xdr:nvSpPr>
      <xdr:spPr>
        <a:xfrm>
          <a:off x="14219464" y="957036"/>
          <a:ext cx="3415395" cy="2989036"/>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E" sz="2000" b="1"/>
            <a:t>Supercharge your Team's Excel skills</a:t>
          </a:r>
          <a:br>
            <a:rPr lang="en-IE" sz="2000" b="1"/>
          </a:br>
          <a:r>
            <a:rPr lang="en-IE" sz="1600" b="1"/>
            <a:t>with our online Excel Course</a:t>
          </a:r>
          <a:endParaRPr lang="en-IE" sz="2000" b="1"/>
        </a:p>
        <a:p>
          <a:endParaRPr lang="en-IE" sz="1600" b="1"/>
        </a:p>
        <a:p>
          <a:r>
            <a:rPr lang="en-IE" sz="1200" b="1"/>
            <a:t>1</a:t>
          </a:r>
          <a:r>
            <a:rPr lang="en-IE" sz="1100" b="1"/>
            <a:t>.</a:t>
          </a:r>
          <a:r>
            <a:rPr lang="en-IE" sz="1100" b="1" baseline="0"/>
            <a:t> </a:t>
          </a:r>
          <a:r>
            <a:rPr lang="en-IE" sz="1100" b="1"/>
            <a:t>Suitable for all skill levels , beginners up to Power Excel.</a:t>
          </a:r>
        </a:p>
        <a:p>
          <a:r>
            <a:rPr lang="en-IE" sz="1100" b="1"/>
            <a:t>2. Group leader can monitor each user's progress.</a:t>
          </a:r>
        </a:p>
        <a:p>
          <a:r>
            <a:rPr lang="en-IE" sz="1100" b="1"/>
            <a:t>3. Test Progress. Certified online exams for each level.</a:t>
          </a:r>
        </a:p>
        <a:p>
          <a:r>
            <a:rPr lang="en-IE" sz="1100" b="1"/>
            <a:t>4. Web based System  can handle from 1 to 1,00 users. No installation required.</a:t>
          </a:r>
        </a:p>
        <a:p>
          <a:endParaRPr lang="en-IE" sz="1100" b="1"/>
        </a:p>
        <a:p>
          <a:pPr algn="ctr"/>
          <a:r>
            <a:rPr lang="en-IE" sz="1200" b="1">
              <a:solidFill>
                <a:schemeClr val="dk1"/>
              </a:solidFill>
              <a:latin typeface="+mn-lt"/>
              <a:ea typeface="+mn-ea"/>
              <a:cs typeface="+mn-cs"/>
            </a:rPr>
            <a:t>Try it out with 3 day online Trial. </a:t>
          </a:r>
          <a:br>
            <a:rPr lang="en-IE" sz="1200" b="1">
              <a:solidFill>
                <a:schemeClr val="dk1"/>
              </a:solidFill>
              <a:latin typeface="+mn-lt"/>
              <a:ea typeface="+mn-ea"/>
              <a:cs typeface="+mn-cs"/>
            </a:rPr>
          </a:br>
          <a:r>
            <a:rPr lang="en-IE" sz="1800" b="1" u="sng">
              <a:solidFill>
                <a:srgbClr val="0070C0"/>
              </a:solidFill>
              <a:latin typeface="+mn-lt"/>
              <a:ea typeface="+mn-ea"/>
              <a:cs typeface="+mn-cs"/>
            </a:rPr>
            <a:t>Find Out More</a:t>
          </a:r>
          <a:endParaRPr lang="en-IE" sz="1200" b="1" u="sng">
            <a:solidFill>
              <a:srgbClr val="0070C0"/>
            </a:solidFill>
            <a:latin typeface="+mn-lt"/>
            <a:ea typeface="+mn-ea"/>
            <a:cs typeface="+mn-cs"/>
          </a:endParaRPr>
        </a:p>
        <a:p>
          <a:pPr algn="ctr"/>
          <a:endParaRPr lang="en-IE" sz="1600" b="1">
            <a:solidFill>
              <a:schemeClr val="dk1"/>
            </a:solidFill>
            <a:latin typeface="+mn-lt"/>
            <a:ea typeface="+mn-ea"/>
            <a:cs typeface="+mn-cs"/>
          </a:endParaRPr>
        </a:p>
        <a:p>
          <a:endParaRPr lang="en-IE" sz="1200" b="1"/>
        </a:p>
      </xdr:txBody>
    </xdr:sp>
    <xdr:clientData/>
  </xdr:twoCellAnchor>
  <xdr:twoCellAnchor>
    <xdr:from>
      <xdr:col>3</xdr:col>
      <xdr:colOff>268305</xdr:colOff>
      <xdr:row>4</xdr:row>
      <xdr:rowOff>15819</xdr:rowOff>
    </xdr:from>
    <xdr:to>
      <xdr:col>9</xdr:col>
      <xdr:colOff>226786</xdr:colOff>
      <xdr:row>5</xdr:row>
      <xdr:rowOff>284473</xdr:rowOff>
    </xdr:to>
    <xdr:sp macro="" textlink="E5">
      <xdr:nvSpPr>
        <xdr:cNvPr id="9" name="Rectangle: Top Corners One Rounded and One Snipped 8">
          <a:extLst>
            <a:ext uri="{FF2B5EF4-FFF2-40B4-BE49-F238E27FC236}">
              <a16:creationId xmlns:a16="http://schemas.microsoft.com/office/drawing/2014/main" id="{C9EE2FA7-B389-5321-BE7C-244AA50C563A}"/>
            </a:ext>
          </a:extLst>
        </xdr:cNvPr>
        <xdr:cNvSpPr/>
      </xdr:nvSpPr>
      <xdr:spPr>
        <a:xfrm>
          <a:off x="776305" y="1137652"/>
          <a:ext cx="5366564" cy="670821"/>
        </a:xfrm>
        <a:prstGeom prst="snip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F9836469-3509-4835-9914-9C8BE7CAAAF2}" type="TxLink">
            <a:rPr lang="en-US" sz="1400" b="1" i="0" u="none" strike="noStrike">
              <a:solidFill>
                <a:schemeClr val="bg1"/>
              </a:solidFill>
              <a:latin typeface="Arial Black" panose="020B0A04020102020204" pitchFamily="34" charset="0"/>
              <a:ea typeface="Verdana"/>
            </a:rPr>
            <a:pPr algn="ctr"/>
            <a:t>: ' Your Beginner' level score  was 6.3%</a:t>
          </a:fld>
          <a:endParaRPr lang="en-IE" sz="1200" b="1">
            <a:solidFill>
              <a:schemeClr val="bg1"/>
            </a:solidFill>
            <a:latin typeface="Arial Black" panose="020B0A04020102020204" pitchFamily="34" charset="0"/>
          </a:endParaRPr>
        </a:p>
      </xdr:txBody>
    </xdr:sp>
    <xdr:clientData/>
  </xdr:twoCellAnchor>
  <xdr:twoCellAnchor>
    <xdr:from>
      <xdr:col>3</xdr:col>
      <xdr:colOff>278193</xdr:colOff>
      <xdr:row>7</xdr:row>
      <xdr:rowOff>99785</xdr:rowOff>
    </xdr:from>
    <xdr:to>
      <xdr:col>9</xdr:col>
      <xdr:colOff>222252</xdr:colOff>
      <xdr:row>8</xdr:row>
      <xdr:rowOff>285751</xdr:rowOff>
    </xdr:to>
    <xdr:sp macro="" textlink="F9">
      <xdr:nvSpPr>
        <xdr:cNvPr id="12" name="Rectangle: Rounded Corners 11">
          <a:extLst>
            <a:ext uri="{FF2B5EF4-FFF2-40B4-BE49-F238E27FC236}">
              <a16:creationId xmlns:a16="http://schemas.microsoft.com/office/drawing/2014/main" id="{E701912C-7340-3F21-8835-499419B5B3D2}"/>
            </a:ext>
          </a:extLst>
        </xdr:cNvPr>
        <xdr:cNvSpPr/>
      </xdr:nvSpPr>
      <xdr:spPr>
        <a:xfrm>
          <a:off x="786193" y="2449285"/>
          <a:ext cx="5352142" cy="5140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41BC4134-9EB6-4D3A-BA79-E49DEC6DBCC2}" type="TxLink">
            <a:rPr lang="en-US" sz="1800" b="1" i="0" u="none" strike="noStrike">
              <a:solidFill>
                <a:srgbClr val="FFFF00"/>
              </a:solidFill>
              <a:latin typeface="Verdana"/>
              <a:ea typeface="Verdana"/>
            </a:rPr>
            <a:pPr algn="ctr"/>
            <a:t>Time Taken: All Times not entered Minutes</a:t>
          </a:fld>
          <a:endParaRPr lang="en-IE" sz="1600" b="1">
            <a:solidFill>
              <a:srgbClr val="FFFF00"/>
            </a:solidFill>
          </a:endParaRPr>
        </a:p>
      </xdr:txBody>
    </xdr:sp>
    <xdr:clientData/>
  </xdr:twoCellAnchor>
  <xdr:twoCellAnchor>
    <xdr:from>
      <xdr:col>3</xdr:col>
      <xdr:colOff>263072</xdr:colOff>
      <xdr:row>5</xdr:row>
      <xdr:rowOff>334132</xdr:rowOff>
    </xdr:from>
    <xdr:to>
      <xdr:col>9</xdr:col>
      <xdr:colOff>222250</xdr:colOff>
      <xdr:row>7</xdr:row>
      <xdr:rowOff>34775</xdr:rowOff>
    </xdr:to>
    <xdr:sp macro="" textlink="E7">
      <xdr:nvSpPr>
        <xdr:cNvPr id="13" name="Rectangle: Rounded Corners 12">
          <a:extLst>
            <a:ext uri="{FF2B5EF4-FFF2-40B4-BE49-F238E27FC236}">
              <a16:creationId xmlns:a16="http://schemas.microsoft.com/office/drawing/2014/main" id="{20E34014-6511-6CA2-CF0E-7654216CD971}"/>
            </a:ext>
          </a:extLst>
        </xdr:cNvPr>
        <xdr:cNvSpPr/>
      </xdr:nvSpPr>
      <xdr:spPr>
        <a:xfrm>
          <a:off x="766536" y="1844525"/>
          <a:ext cx="5361214" cy="53067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ACDB5FF-20C8-4766-8A33-605B06A4B96A}" type="TxLink">
            <a:rPr lang="en-US" sz="1600" b="1" i="0" u="none" strike="noStrike">
              <a:solidFill>
                <a:srgbClr val="FFFF00"/>
              </a:solidFill>
              <a:latin typeface="Arial Black" panose="020B0A04020102020204" pitchFamily="34" charset="0"/>
              <a:ea typeface="Verdana"/>
              <a:cs typeface="Calibri"/>
            </a:rPr>
            <a:pPr algn="ctr"/>
            <a:t> Your Score for Complete Exam  was 7.7%.</a:t>
          </a:fld>
          <a:endParaRPr lang="en-IE" sz="1400">
            <a:solidFill>
              <a:srgbClr val="FFFF00"/>
            </a:solidFill>
            <a:latin typeface="Arial Black" panose="020B0A04020102020204" pitchFamily="34" charset="0"/>
          </a:endParaRPr>
        </a:p>
      </xdr:txBody>
    </xdr:sp>
    <xdr:clientData/>
  </xdr:twoCellAnchor>
  <xdr:twoCellAnchor>
    <xdr:from>
      <xdr:col>40</xdr:col>
      <xdr:colOff>928077</xdr:colOff>
      <xdr:row>4</xdr:row>
      <xdr:rowOff>134327</xdr:rowOff>
    </xdr:from>
    <xdr:to>
      <xdr:col>44</xdr:col>
      <xdr:colOff>244231</xdr:colOff>
      <xdr:row>9</xdr:row>
      <xdr:rowOff>24424</xdr:rowOff>
    </xdr:to>
    <xdr:sp macro="" textlink="">
      <xdr:nvSpPr>
        <xdr:cNvPr id="14" name="TextBox 13">
          <a:extLst>
            <a:ext uri="{FF2B5EF4-FFF2-40B4-BE49-F238E27FC236}">
              <a16:creationId xmlns:a16="http://schemas.microsoft.com/office/drawing/2014/main" id="{81A0E353-14A4-9AD1-28B6-DF02B3FC064E}"/>
            </a:ext>
          </a:extLst>
        </xdr:cNvPr>
        <xdr:cNvSpPr txBox="1"/>
      </xdr:nvSpPr>
      <xdr:spPr>
        <a:xfrm>
          <a:off x="38185481" y="1245577"/>
          <a:ext cx="2088173" cy="17828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sz="1100"/>
        </a:p>
      </xdr:txBody>
    </xdr:sp>
    <xdr:clientData/>
  </xdr:twoCellAnchor>
  <xdr:twoCellAnchor editAs="oneCell">
    <xdr:from>
      <xdr:col>17</xdr:col>
      <xdr:colOff>149678</xdr:colOff>
      <xdr:row>1</xdr:row>
      <xdr:rowOff>285751</xdr:rowOff>
    </xdr:from>
    <xdr:to>
      <xdr:col>19</xdr:col>
      <xdr:colOff>349249</xdr:colOff>
      <xdr:row>3</xdr:row>
      <xdr:rowOff>58965</xdr:rowOff>
    </xdr:to>
    <xdr:pic>
      <xdr:nvPicPr>
        <xdr:cNvPr id="6" name="Picture 5">
          <a:hlinkClick xmlns:r="http://schemas.openxmlformats.org/officeDocument/2006/relationships" r:id="rId2"/>
          <a:extLst>
            <a:ext uri="{FF2B5EF4-FFF2-40B4-BE49-F238E27FC236}">
              <a16:creationId xmlns:a16="http://schemas.microsoft.com/office/drawing/2014/main" id="{6053D8ED-0877-4804-DAAD-A36F03E88DF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382749" y="326572"/>
          <a:ext cx="3111500" cy="508000"/>
        </a:xfrm>
        <a:prstGeom prst="rect">
          <a:avLst/>
        </a:prstGeom>
      </xdr:spPr>
    </xdr:pic>
    <xdr:clientData/>
  </xdr:twoCellAnchor>
  <xdr:twoCellAnchor>
    <xdr:from>
      <xdr:col>16</xdr:col>
      <xdr:colOff>340178</xdr:colOff>
      <xdr:row>11</xdr:row>
      <xdr:rowOff>421821</xdr:rowOff>
    </xdr:from>
    <xdr:to>
      <xdr:col>19</xdr:col>
      <xdr:colOff>470691</xdr:colOff>
      <xdr:row>15</xdr:row>
      <xdr:rowOff>285292</xdr:rowOff>
    </xdr:to>
    <xdr:grpSp>
      <xdr:nvGrpSpPr>
        <xdr:cNvPr id="3" name="Group 2">
          <a:extLst>
            <a:ext uri="{FF2B5EF4-FFF2-40B4-BE49-F238E27FC236}">
              <a16:creationId xmlns:a16="http://schemas.microsoft.com/office/drawing/2014/main" id="{660970C2-619A-4074-B915-512A09FDB149}"/>
            </a:ext>
          </a:extLst>
        </xdr:cNvPr>
        <xdr:cNvGrpSpPr/>
      </xdr:nvGrpSpPr>
      <xdr:grpSpPr>
        <a:xfrm>
          <a:off x="14205857" y="4136571"/>
          <a:ext cx="3409834" cy="1183364"/>
          <a:chOff x="11645184" y="3975817"/>
          <a:chExt cx="3409834" cy="1183364"/>
        </a:xfrm>
      </xdr:grpSpPr>
      <xdr:sp macro="" textlink="">
        <xdr:nvSpPr>
          <xdr:cNvPr id="5" name="Rectangle: Diagonal Corners Rounded 4">
            <a:extLst>
              <a:ext uri="{FF2B5EF4-FFF2-40B4-BE49-F238E27FC236}">
                <a16:creationId xmlns:a16="http://schemas.microsoft.com/office/drawing/2014/main" id="{30A46DF1-1F15-4B36-59DA-8BAB8FD7651E}"/>
              </a:ext>
            </a:extLst>
          </xdr:cNvPr>
          <xdr:cNvSpPr/>
        </xdr:nvSpPr>
        <xdr:spPr>
          <a:xfrm>
            <a:off x="11645184" y="3975817"/>
            <a:ext cx="3409834" cy="1183364"/>
          </a:xfrm>
          <a:prstGeom prst="round2Diag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sp macro="" textlink="">
        <xdr:nvSpPr>
          <xdr:cNvPr id="7" name="TextBox 6">
            <a:hlinkClick xmlns:r="http://schemas.openxmlformats.org/officeDocument/2006/relationships" r:id="rId4"/>
            <a:extLst>
              <a:ext uri="{FF2B5EF4-FFF2-40B4-BE49-F238E27FC236}">
                <a16:creationId xmlns:a16="http://schemas.microsoft.com/office/drawing/2014/main" id="{376A37AB-9C3D-F490-CEA8-B6CBA3827386}"/>
              </a:ext>
            </a:extLst>
          </xdr:cNvPr>
          <xdr:cNvSpPr txBox="1"/>
        </xdr:nvSpPr>
        <xdr:spPr>
          <a:xfrm>
            <a:off x="12058708" y="4161670"/>
            <a:ext cx="2689941" cy="740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br>
              <a:rPr lang="en-IE" sz="1100" b="1">
                <a:solidFill>
                  <a:schemeClr val="dk1"/>
                </a:solidFill>
                <a:effectLst/>
                <a:latin typeface="+mn-lt"/>
                <a:ea typeface="+mn-ea"/>
                <a:cs typeface="+mn-cs"/>
              </a:rPr>
            </a:br>
            <a:r>
              <a:rPr lang="en-IE" sz="1100" b="1">
                <a:solidFill>
                  <a:schemeClr val="dk1"/>
                </a:solidFill>
                <a:effectLst/>
                <a:latin typeface="+mn-lt"/>
                <a:ea typeface="+mn-ea"/>
                <a:cs typeface="+mn-cs"/>
              </a:rPr>
              <a:t>To Download  Extra Copies of the Excel</a:t>
            </a:r>
            <a:r>
              <a:rPr lang="en-IE" sz="1100" b="1" baseline="0">
                <a:solidFill>
                  <a:schemeClr val="dk1"/>
                </a:solidFill>
                <a:effectLst/>
                <a:latin typeface="+mn-lt"/>
                <a:ea typeface="+mn-ea"/>
                <a:cs typeface="+mn-cs"/>
              </a:rPr>
              <a:t> T</a:t>
            </a:r>
            <a:r>
              <a:rPr lang="en-IE" sz="1100" b="1">
                <a:solidFill>
                  <a:schemeClr val="dk1"/>
                </a:solidFill>
                <a:effectLst/>
                <a:latin typeface="+mn-lt"/>
                <a:ea typeface="+mn-ea"/>
                <a:cs typeface="+mn-cs"/>
              </a:rPr>
              <a:t>esting Workbook Click Here</a:t>
            </a:r>
            <a:br>
              <a:rPr lang="en-IE" sz="1100" b="1">
                <a:solidFill>
                  <a:schemeClr val="dk1"/>
                </a:solidFill>
                <a:effectLst/>
                <a:latin typeface="+mn-lt"/>
                <a:ea typeface="+mn-ea"/>
                <a:cs typeface="+mn-cs"/>
              </a:rPr>
            </a:br>
            <a:endParaRPr lang="en-IE">
              <a:effectLst/>
            </a:endParaRPr>
          </a:p>
          <a:p>
            <a:endParaRPr lang="en-IE" sz="1100"/>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304801</xdr:colOff>
      <xdr:row>1</xdr:row>
      <xdr:rowOff>19050</xdr:rowOff>
    </xdr:from>
    <xdr:to>
      <xdr:col>21</xdr:col>
      <xdr:colOff>38101</xdr:colOff>
      <xdr:row>24</xdr:row>
      <xdr:rowOff>9525</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2743201" y="209550"/>
          <a:ext cx="10096500" cy="437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2000" b="1"/>
            <a:t>Disclaimer</a:t>
          </a:r>
        </a:p>
        <a:p>
          <a:endParaRPr lang="en-IE"/>
        </a:p>
        <a:p>
          <a:r>
            <a:rPr lang="en-IE" b="1"/>
            <a:t> No Rendering of Advice </a:t>
          </a:r>
        </a:p>
        <a:p>
          <a:r>
            <a:rPr lang="en-IE"/>
            <a:t>This spreadsheet</a:t>
          </a:r>
          <a:r>
            <a:rPr lang="en-IE" baseline="0"/>
            <a:t> and website </a:t>
          </a:r>
          <a:r>
            <a:rPr lang="en-IE"/>
            <a:t>is a publication of Onlineexceltraining.com and </a:t>
          </a:r>
          <a:r>
            <a:rPr lang="en-IE" sz="1100">
              <a:solidFill>
                <a:schemeClr val="dk1"/>
              </a:solidFill>
              <a:effectLst/>
              <a:latin typeface="+mn-lt"/>
              <a:ea typeface="+mn-ea"/>
              <a:cs typeface="+mn-cs"/>
            </a:rPr>
            <a:t>Onlineexceltraining.co.uk </a:t>
          </a:r>
          <a:r>
            <a:rPr lang="en-IE"/>
            <a:t> .  Data and Information presented is believed to be factual and up-to-date, but we do not guarantee its accuracy and it should not be regarded as a complete analysis of the subjects discussed</a:t>
          </a:r>
          <a:r>
            <a:rPr lang="en-IE" baseline="0"/>
            <a:t> but a estimate  indicator of skill levels only.</a:t>
          </a:r>
        </a:p>
        <a:p>
          <a:endParaRPr lang="en-IE"/>
        </a:p>
        <a:p>
          <a:r>
            <a:rPr lang="en-IE"/>
            <a:t>All expressions of opinion reflect the judgment of the authors is as of the date of publication and are subject to change. Information contained within this spreadsheet</a:t>
          </a:r>
          <a:r>
            <a:rPr lang="en-IE" baseline="0"/>
            <a:t> and or </a:t>
          </a:r>
          <a:r>
            <a:rPr lang="en-IE"/>
            <a:t> website is provided for informational purposes only and is not intended to substitute for obtaining professional  advice from a professional.</a:t>
          </a:r>
        </a:p>
        <a:p>
          <a:endParaRPr lang="en-IE"/>
        </a:p>
        <a:p>
          <a:r>
            <a:rPr lang="en-IE"/>
            <a:t>Information on this website does not involve the rendering of professional  advice, but is limited to the dissemination of general information on</a:t>
          </a:r>
          <a:r>
            <a:rPr lang="en-IE" baseline="0"/>
            <a:t> the </a:t>
          </a:r>
          <a:r>
            <a:rPr lang="en-IE"/>
            <a:t>useage of Microsoft Excel.</a:t>
          </a:r>
        </a:p>
        <a:p>
          <a:r>
            <a:rPr lang="en-IE"/>
            <a:t>A professional adviser should be consulted before implementing any of the advice  presented. </a:t>
          </a:r>
        </a:p>
        <a:p>
          <a:endParaRPr lang="en-IE" b="1"/>
        </a:p>
        <a:p>
          <a:r>
            <a:rPr lang="en-IE" b="1"/>
            <a:t>Accuracy of Information</a:t>
          </a:r>
          <a:br>
            <a:rPr lang="en-IE"/>
          </a:br>
          <a:r>
            <a:rPr lang="en-IE"/>
            <a:t> While we use reasonable efforts to furnish accurate and up-to-date information, we do not warrant that any data</a:t>
          </a:r>
          <a:r>
            <a:rPr lang="en-IE" baseline="0"/>
            <a:t> or analysis </a:t>
          </a:r>
          <a:r>
            <a:rPr lang="en-IE"/>
            <a:t> contained in or made available through this spreadsheet or website is accurate, complete, reliable, current or error-free. </a:t>
          </a:r>
        </a:p>
        <a:p>
          <a:endParaRPr lang="en-IE"/>
        </a:p>
        <a:p>
          <a:r>
            <a:rPr lang="en-IE" b="1"/>
            <a:t>We assume no liability </a:t>
          </a:r>
          <a:r>
            <a:rPr lang="en-IE"/>
            <a:t>or responsibility for any errors or omissions in the content of this  spreadsheet ,</a:t>
          </a:r>
          <a:r>
            <a:rPr lang="en-IE" baseline="0"/>
            <a:t> </a:t>
          </a:r>
          <a:r>
            <a:rPr lang="en-IE"/>
            <a:t>website or such other materials or communications. </a:t>
          </a:r>
        </a:p>
        <a:p>
          <a:endParaRPr lang="en-IE"/>
        </a:p>
        <a:p>
          <a:r>
            <a:rPr lang="en-IE" b="1"/>
            <a:t>Disclaimer of Warranties and Limitations of Liability.</a:t>
          </a:r>
        </a:p>
        <a:p>
          <a:r>
            <a:rPr lang="en-IE"/>
            <a:t>This  spreadsheet  is provided on an "as is" and "as available" basis. Use of this spreadsheet  is at your own risk. We and our suppliers and affiliates</a:t>
          </a:r>
          <a:r>
            <a:rPr lang="en-IE" baseline="0"/>
            <a:t> </a:t>
          </a:r>
          <a:r>
            <a:rPr lang="en-IE"/>
            <a:t> disclaim all warranties. Neither we nor our suppliers, affiliates  shall be liable for any damages of any kind with the use of this spreadsheet .</a:t>
          </a:r>
        </a:p>
        <a:p>
          <a:endParaRPr lang="en-IE"/>
        </a:p>
        <a:p>
          <a:r>
            <a:rPr lang="en-IE"/>
            <a:t>Links to Third Party Websites For your convenience, this website may contain hyperlinks to websites and servers maintained by third parties. We do not control, evaluate, endorse or guarantee content found in those sites. We do not assume any responsibility or liability for the actions, products, services and content of these sites or the parties that operate them. Your use of such sites is entirely at your own risk.</a:t>
          </a:r>
        </a:p>
        <a:p>
          <a:endParaRPr lang="en-IE" sz="1100"/>
        </a:p>
        <a:p>
          <a:endParaRPr lang="en-IE" sz="1100"/>
        </a:p>
        <a:p>
          <a:r>
            <a:rPr lang="en-IE" sz="1100"/>
            <a:t>February 2023</a:t>
          </a:r>
        </a:p>
        <a:p>
          <a:endParaRPr lang="en-IE" sz="1100"/>
        </a:p>
        <a:p>
          <a:r>
            <a:rPr lang="en-IE" sz="1100"/>
            <a:t>copyright  2023 </a:t>
          </a:r>
          <a:r>
            <a:rPr lang="en-IE" sz="1100">
              <a:solidFill>
                <a:schemeClr val="dk1"/>
              </a:solidFill>
              <a:effectLst/>
              <a:latin typeface="+mn-lt"/>
              <a:ea typeface="+mn-ea"/>
              <a:cs typeface="+mn-cs"/>
            </a:rPr>
            <a:t> Onlineexceltraining.com and Onlineexceltraining.co.uk</a:t>
          </a:r>
          <a:r>
            <a:rPr lang="en-IE" sz="1100" baseline="0">
              <a:solidFill>
                <a:schemeClr val="dk1"/>
              </a:solidFill>
              <a:effectLst/>
              <a:latin typeface="+mn-lt"/>
              <a:ea typeface="+mn-ea"/>
              <a:cs typeface="+mn-cs"/>
            </a:rPr>
            <a:t> </a:t>
          </a:r>
          <a:endParaRPr lang="en-I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z%20du%20Soleil/Desktop/Excel_%20Tracking%20Data%20(2020%20Update)/Excel_%20Tracking%20Data%20(2020%20Update)/OLD/Horizontal%20XLOOKUP.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iche\Dropbox\Excel%20Efficiency%20Tests\Our%20Tests\ExcelEfficiencyL1V3.xlsx" TargetMode="External"/><Relationship Id="rId1" Type="http://schemas.openxmlformats.org/officeDocument/2006/relationships/externalLinkPath" Target="/Users/miche/Dropbox/Excel%20Efficiency%20Tests/Our%20Tests/ExcelEfficiencyL1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rizontal"/>
      <sheetName val="Horizontal XLOOKUP"/>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ront"/>
      <sheetName val="Task1"/>
      <sheetName val="Task2"/>
      <sheetName val="Data"/>
      <sheetName val="Task3"/>
      <sheetName val="Task4"/>
      <sheetName val="Task5"/>
      <sheetName val="Task6"/>
      <sheetName val="Task7"/>
      <sheetName val="Task8"/>
      <sheetName val="End"/>
      <sheetName val="Results"/>
      <sheetName val="ControlPanel"/>
      <sheetName val="name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v>1</v>
          </cell>
          <cell r="F3">
            <v>2</v>
          </cell>
          <cell r="I3">
            <v>1</v>
          </cell>
          <cell r="L3">
            <v>1</v>
          </cell>
          <cell r="O3">
            <v>25</v>
          </cell>
          <cell r="R3">
            <v>0</v>
          </cell>
        </row>
        <row r="4">
          <cell r="C4">
            <v>1</v>
          </cell>
          <cell r="F4">
            <v>2</v>
          </cell>
          <cell r="I4">
            <v>1</v>
          </cell>
          <cell r="L4">
            <v>1</v>
          </cell>
          <cell r="O4">
            <v>25</v>
          </cell>
          <cell r="R4">
            <v>0</v>
          </cell>
        </row>
        <row r="5">
          <cell r="C5">
            <v>1</v>
          </cell>
          <cell r="F5">
            <v>2</v>
          </cell>
          <cell r="I5">
            <v>1</v>
          </cell>
          <cell r="L5">
            <v>1</v>
          </cell>
          <cell r="R5">
            <v>0</v>
          </cell>
        </row>
        <row r="6">
          <cell r="C6">
            <v>1</v>
          </cell>
          <cell r="F6">
            <v>2</v>
          </cell>
          <cell r="I6">
            <v>1</v>
          </cell>
          <cell r="L6">
            <v>1</v>
          </cell>
          <cell r="R6">
            <v>0</v>
          </cell>
        </row>
        <row r="7">
          <cell r="C7">
            <v>1</v>
          </cell>
          <cell r="F7">
            <v>2</v>
          </cell>
          <cell r="I7">
            <v>1</v>
          </cell>
          <cell r="L7">
            <v>1</v>
          </cell>
          <cell r="R7">
            <v>0</v>
          </cell>
        </row>
        <row r="8">
          <cell r="C8">
            <v>1</v>
          </cell>
          <cell r="F8">
            <v>2</v>
          </cell>
          <cell r="I8">
            <v>1</v>
          </cell>
          <cell r="L8">
            <v>1</v>
          </cell>
          <cell r="R8">
            <v>0</v>
          </cell>
        </row>
        <row r="9">
          <cell r="C9">
            <v>1</v>
          </cell>
          <cell r="F9">
            <v>2</v>
          </cell>
          <cell r="I9">
            <v>1</v>
          </cell>
          <cell r="L9">
            <v>1</v>
          </cell>
          <cell r="R9">
            <v>0</v>
          </cell>
        </row>
        <row r="10">
          <cell r="C10">
            <v>1</v>
          </cell>
          <cell r="F10">
            <v>2</v>
          </cell>
          <cell r="I10">
            <v>1</v>
          </cell>
          <cell r="L10">
            <v>1</v>
          </cell>
          <cell r="O10">
            <v>20</v>
          </cell>
          <cell r="R10">
            <v>0</v>
          </cell>
        </row>
        <row r="11">
          <cell r="C11">
            <v>1</v>
          </cell>
          <cell r="F11">
            <v>2</v>
          </cell>
          <cell r="I11">
            <v>1</v>
          </cell>
          <cell r="L11">
            <v>1</v>
          </cell>
          <cell r="O11">
            <v>20</v>
          </cell>
          <cell r="R11">
            <v>0</v>
          </cell>
        </row>
        <row r="12">
          <cell r="C12">
            <v>1</v>
          </cell>
          <cell r="F12">
            <v>2</v>
          </cell>
          <cell r="I12">
            <v>1</v>
          </cell>
          <cell r="L12">
            <v>1</v>
          </cell>
          <cell r="O12">
            <v>10</v>
          </cell>
          <cell r="R12">
            <v>0</v>
          </cell>
        </row>
        <row r="13">
          <cell r="C13">
            <v>1</v>
          </cell>
          <cell r="F13">
            <v>2</v>
          </cell>
          <cell r="I13">
            <v>1</v>
          </cell>
          <cell r="L13">
            <v>1</v>
          </cell>
          <cell r="R13">
            <v>0</v>
          </cell>
        </row>
        <row r="14">
          <cell r="C14">
            <v>1</v>
          </cell>
          <cell r="F14">
            <v>2</v>
          </cell>
          <cell r="I14">
            <v>1</v>
          </cell>
          <cell r="L14">
            <v>1</v>
          </cell>
          <cell r="R14">
            <v>0</v>
          </cell>
        </row>
        <row r="15">
          <cell r="C15">
            <v>1</v>
          </cell>
          <cell r="F15">
            <v>2</v>
          </cell>
          <cell r="I15">
            <v>1</v>
          </cell>
          <cell r="L15">
            <v>1</v>
          </cell>
          <cell r="R15">
            <v>0</v>
          </cell>
        </row>
        <row r="16">
          <cell r="C16">
            <v>1</v>
          </cell>
          <cell r="F16">
            <v>2</v>
          </cell>
          <cell r="I16">
            <v>1</v>
          </cell>
          <cell r="L16">
            <v>1</v>
          </cell>
          <cell r="R16">
            <v>0</v>
          </cell>
        </row>
        <row r="17">
          <cell r="C17">
            <v>1</v>
          </cell>
          <cell r="F17">
            <v>2</v>
          </cell>
          <cell r="I17">
            <v>1</v>
          </cell>
          <cell r="L17">
            <v>1</v>
          </cell>
          <cell r="R17">
            <v>0</v>
          </cell>
        </row>
        <row r="18">
          <cell r="C18">
            <v>1</v>
          </cell>
          <cell r="F18">
            <v>2</v>
          </cell>
          <cell r="I18">
            <v>1</v>
          </cell>
          <cell r="L18">
            <v>1</v>
          </cell>
          <cell r="R18">
            <v>0</v>
          </cell>
        </row>
        <row r="19">
          <cell r="C19">
            <v>1</v>
          </cell>
          <cell r="F19">
            <v>2</v>
          </cell>
          <cell r="I19">
            <v>1</v>
          </cell>
          <cell r="L19">
            <v>1</v>
          </cell>
          <cell r="R19">
            <v>0</v>
          </cell>
        </row>
        <row r="20">
          <cell r="C20">
            <v>1</v>
          </cell>
          <cell r="F20">
            <v>2</v>
          </cell>
          <cell r="I20">
            <v>1</v>
          </cell>
          <cell r="L20">
            <v>1</v>
          </cell>
          <cell r="R20">
            <v>0</v>
          </cell>
        </row>
        <row r="21">
          <cell r="C21">
            <v>1</v>
          </cell>
          <cell r="F21">
            <v>2</v>
          </cell>
          <cell r="I21">
            <v>1</v>
          </cell>
          <cell r="L21">
            <v>1</v>
          </cell>
          <cell r="R21">
            <v>0</v>
          </cell>
        </row>
        <row r="22">
          <cell r="C22">
            <v>1</v>
          </cell>
          <cell r="F22">
            <v>2</v>
          </cell>
          <cell r="I22">
            <v>1</v>
          </cell>
          <cell r="L22">
            <v>1</v>
          </cell>
          <cell r="R22">
            <v>0</v>
          </cell>
        </row>
        <row r="23">
          <cell r="C23">
            <v>1</v>
          </cell>
          <cell r="F23">
            <v>2</v>
          </cell>
          <cell r="I23">
            <v>1</v>
          </cell>
          <cell r="L23">
            <v>1</v>
          </cell>
          <cell r="R23">
            <v>0</v>
          </cell>
        </row>
        <row r="24">
          <cell r="C24">
            <v>1</v>
          </cell>
          <cell r="F24">
            <v>2</v>
          </cell>
          <cell r="I24">
            <v>1</v>
          </cell>
          <cell r="L24">
            <v>1</v>
          </cell>
          <cell r="R24">
            <v>0</v>
          </cell>
        </row>
        <row r="25">
          <cell r="C25">
            <v>1</v>
          </cell>
          <cell r="F25">
            <v>2</v>
          </cell>
          <cell r="I25">
            <v>1</v>
          </cell>
          <cell r="L25">
            <v>1</v>
          </cell>
          <cell r="R25">
            <v>0</v>
          </cell>
        </row>
        <row r="26">
          <cell r="C26">
            <v>1</v>
          </cell>
          <cell r="F26">
            <v>2</v>
          </cell>
          <cell r="I26">
            <v>1</v>
          </cell>
          <cell r="L26">
            <v>1</v>
          </cell>
          <cell r="R26">
            <v>0</v>
          </cell>
        </row>
        <row r="27">
          <cell r="C27">
            <v>1</v>
          </cell>
          <cell r="F27">
            <v>2</v>
          </cell>
          <cell r="I27">
            <v>1</v>
          </cell>
          <cell r="L27">
            <v>1</v>
          </cell>
          <cell r="R27">
            <v>0</v>
          </cell>
        </row>
        <row r="28">
          <cell r="C28">
            <v>1</v>
          </cell>
          <cell r="F28">
            <v>2</v>
          </cell>
          <cell r="I28">
            <v>1</v>
          </cell>
          <cell r="L28">
            <v>1</v>
          </cell>
          <cell r="R28">
            <v>0</v>
          </cell>
        </row>
        <row r="29">
          <cell r="C29">
            <v>1</v>
          </cell>
          <cell r="F29">
            <v>2</v>
          </cell>
          <cell r="I29">
            <v>1</v>
          </cell>
          <cell r="L29">
            <v>1</v>
          </cell>
          <cell r="R29">
            <v>0</v>
          </cell>
        </row>
        <row r="30">
          <cell r="C30">
            <v>1</v>
          </cell>
          <cell r="F30">
            <v>2</v>
          </cell>
          <cell r="I30">
            <v>1</v>
          </cell>
          <cell r="L30">
            <v>1</v>
          </cell>
          <cell r="R30">
            <v>0</v>
          </cell>
        </row>
        <row r="31">
          <cell r="C31">
            <v>1</v>
          </cell>
          <cell r="F31">
            <v>2</v>
          </cell>
          <cell r="I31">
            <v>1</v>
          </cell>
          <cell r="L31">
            <v>1</v>
          </cell>
          <cell r="R31">
            <v>0</v>
          </cell>
        </row>
        <row r="32">
          <cell r="C32">
            <v>1</v>
          </cell>
          <cell r="F32">
            <v>2</v>
          </cell>
          <cell r="I32">
            <v>1</v>
          </cell>
          <cell r="L32">
            <v>1</v>
          </cell>
          <cell r="R32">
            <v>0</v>
          </cell>
        </row>
        <row r="33">
          <cell r="C33">
            <v>1</v>
          </cell>
          <cell r="F33">
            <v>2</v>
          </cell>
          <cell r="I33">
            <v>1</v>
          </cell>
          <cell r="L33">
            <v>1</v>
          </cell>
          <cell r="R33">
            <v>0</v>
          </cell>
        </row>
        <row r="34">
          <cell r="C34">
            <v>1</v>
          </cell>
          <cell r="F34">
            <v>2</v>
          </cell>
          <cell r="I34">
            <v>1</v>
          </cell>
          <cell r="L34">
            <v>1</v>
          </cell>
          <cell r="R34">
            <v>0</v>
          </cell>
        </row>
        <row r="35">
          <cell r="C35">
            <v>1</v>
          </cell>
          <cell r="F35">
            <v>2</v>
          </cell>
          <cell r="I35">
            <v>1</v>
          </cell>
          <cell r="L35">
            <v>1</v>
          </cell>
          <cell r="R35">
            <v>0</v>
          </cell>
        </row>
        <row r="36">
          <cell r="C36">
            <v>1</v>
          </cell>
          <cell r="F36">
            <v>2</v>
          </cell>
          <cell r="I36">
            <v>1</v>
          </cell>
          <cell r="L36">
            <v>1</v>
          </cell>
          <cell r="R36">
            <v>0</v>
          </cell>
        </row>
        <row r="37">
          <cell r="C37">
            <v>1</v>
          </cell>
          <cell r="F37">
            <v>2</v>
          </cell>
          <cell r="I37">
            <v>1</v>
          </cell>
          <cell r="L37">
            <v>1</v>
          </cell>
          <cell r="R37">
            <v>0</v>
          </cell>
        </row>
        <row r="38">
          <cell r="C38">
            <v>1</v>
          </cell>
          <cell r="F38">
            <v>2</v>
          </cell>
          <cell r="I38">
            <v>1</v>
          </cell>
          <cell r="L38">
            <v>1</v>
          </cell>
          <cell r="R38">
            <v>0</v>
          </cell>
        </row>
        <row r="39">
          <cell r="C39">
            <v>1</v>
          </cell>
          <cell r="F39">
            <v>2</v>
          </cell>
          <cell r="I39">
            <v>1</v>
          </cell>
          <cell r="L39">
            <v>1</v>
          </cell>
          <cell r="R39">
            <v>0</v>
          </cell>
        </row>
        <row r="40">
          <cell r="C40">
            <v>1</v>
          </cell>
          <cell r="F40">
            <v>2</v>
          </cell>
          <cell r="I40">
            <v>1</v>
          </cell>
          <cell r="L40">
            <v>1</v>
          </cell>
          <cell r="R40">
            <v>0</v>
          </cell>
        </row>
        <row r="41">
          <cell r="C41">
            <v>1</v>
          </cell>
          <cell r="F41">
            <v>2</v>
          </cell>
          <cell r="I41">
            <v>1</v>
          </cell>
          <cell r="L41">
            <v>1</v>
          </cell>
          <cell r="R41">
            <v>0</v>
          </cell>
        </row>
        <row r="42">
          <cell r="C42">
            <v>1</v>
          </cell>
          <cell r="F42">
            <v>2</v>
          </cell>
          <cell r="I42">
            <v>1</v>
          </cell>
          <cell r="L42">
            <v>1</v>
          </cell>
          <cell r="R42">
            <v>0</v>
          </cell>
        </row>
        <row r="43">
          <cell r="C43">
            <v>1</v>
          </cell>
          <cell r="F43">
            <v>2</v>
          </cell>
          <cell r="I43">
            <v>1</v>
          </cell>
          <cell r="L43">
            <v>1</v>
          </cell>
          <cell r="R43">
            <v>0</v>
          </cell>
        </row>
        <row r="44">
          <cell r="C44">
            <v>1</v>
          </cell>
          <cell r="F44">
            <v>2</v>
          </cell>
          <cell r="I44">
            <v>1</v>
          </cell>
          <cell r="L44">
            <v>1</v>
          </cell>
          <cell r="R44">
            <v>0</v>
          </cell>
        </row>
        <row r="45">
          <cell r="C45">
            <v>1</v>
          </cell>
          <cell r="F45">
            <v>2</v>
          </cell>
          <cell r="I45">
            <v>1</v>
          </cell>
          <cell r="L45">
            <v>1</v>
          </cell>
          <cell r="R45">
            <v>0</v>
          </cell>
        </row>
        <row r="46">
          <cell r="C46">
            <v>1</v>
          </cell>
          <cell r="F46">
            <v>2</v>
          </cell>
          <cell r="I46">
            <v>1</v>
          </cell>
          <cell r="L46">
            <v>1</v>
          </cell>
          <cell r="R46">
            <v>0</v>
          </cell>
        </row>
        <row r="47">
          <cell r="C47">
            <v>1</v>
          </cell>
          <cell r="F47">
            <v>2</v>
          </cell>
          <cell r="I47">
            <v>1</v>
          </cell>
          <cell r="L47">
            <v>1</v>
          </cell>
          <cell r="R47">
            <v>0</v>
          </cell>
        </row>
        <row r="48">
          <cell r="C48">
            <v>1</v>
          </cell>
          <cell r="F48">
            <v>2</v>
          </cell>
          <cell r="I48">
            <v>1</v>
          </cell>
          <cell r="L48">
            <v>1</v>
          </cell>
          <cell r="R48">
            <v>0</v>
          </cell>
        </row>
        <row r="49">
          <cell r="C49">
            <v>1</v>
          </cell>
          <cell r="F49">
            <v>2</v>
          </cell>
          <cell r="I49">
            <v>1</v>
          </cell>
          <cell r="L49">
            <v>1</v>
          </cell>
          <cell r="R49">
            <v>0</v>
          </cell>
        </row>
        <row r="50">
          <cell r="C50">
            <v>1</v>
          </cell>
          <cell r="F50">
            <v>2</v>
          </cell>
          <cell r="I50">
            <v>1</v>
          </cell>
          <cell r="L50">
            <v>1</v>
          </cell>
          <cell r="R50">
            <v>0</v>
          </cell>
        </row>
        <row r="51">
          <cell r="C51">
            <v>1</v>
          </cell>
          <cell r="F51">
            <v>2</v>
          </cell>
          <cell r="I51">
            <v>1</v>
          </cell>
          <cell r="L51">
            <v>1</v>
          </cell>
          <cell r="R51">
            <v>0</v>
          </cell>
        </row>
        <row r="52">
          <cell r="C52">
            <v>1</v>
          </cell>
          <cell r="F52">
            <v>2</v>
          </cell>
          <cell r="I52">
            <v>1</v>
          </cell>
          <cell r="L52">
            <v>1</v>
          </cell>
          <cell r="R52">
            <v>0</v>
          </cell>
        </row>
        <row r="53">
          <cell r="C53">
            <v>1</v>
          </cell>
          <cell r="F53">
            <v>2</v>
          </cell>
          <cell r="I53">
            <v>1</v>
          </cell>
          <cell r="L53">
            <v>1</v>
          </cell>
          <cell r="R53">
            <v>0</v>
          </cell>
        </row>
        <row r="54">
          <cell r="C54">
            <v>1</v>
          </cell>
          <cell r="F54">
            <v>2</v>
          </cell>
          <cell r="I54">
            <v>1</v>
          </cell>
          <cell r="L54">
            <v>1</v>
          </cell>
          <cell r="R54">
            <v>0</v>
          </cell>
        </row>
        <row r="55">
          <cell r="C55">
            <v>1</v>
          </cell>
          <cell r="F55">
            <v>2</v>
          </cell>
          <cell r="I55">
            <v>1</v>
          </cell>
          <cell r="L55">
            <v>1</v>
          </cell>
          <cell r="R55">
            <v>0</v>
          </cell>
        </row>
        <row r="56">
          <cell r="C56">
            <v>1</v>
          </cell>
          <cell r="F56">
            <v>2</v>
          </cell>
          <cell r="I56">
            <v>1</v>
          </cell>
          <cell r="L56">
            <v>1</v>
          </cell>
          <cell r="R56">
            <v>0</v>
          </cell>
        </row>
        <row r="57">
          <cell r="C57">
            <v>1</v>
          </cell>
          <cell r="F57">
            <v>2</v>
          </cell>
          <cell r="I57">
            <v>1</v>
          </cell>
          <cell r="L57">
            <v>1</v>
          </cell>
          <cell r="R57">
            <v>0</v>
          </cell>
        </row>
        <row r="58">
          <cell r="C58">
            <v>1</v>
          </cell>
          <cell r="F58">
            <v>2</v>
          </cell>
          <cell r="I58">
            <v>1</v>
          </cell>
          <cell r="L58">
            <v>1</v>
          </cell>
          <cell r="R58">
            <v>0</v>
          </cell>
        </row>
        <row r="59">
          <cell r="C59">
            <v>1</v>
          </cell>
          <cell r="F59">
            <v>2</v>
          </cell>
          <cell r="I59">
            <v>1</v>
          </cell>
          <cell r="L59">
            <v>1</v>
          </cell>
          <cell r="R59">
            <v>0</v>
          </cell>
        </row>
        <row r="60">
          <cell r="C60">
            <v>1</v>
          </cell>
          <cell r="F60">
            <v>2</v>
          </cell>
          <cell r="I60">
            <v>1</v>
          </cell>
          <cell r="L60">
            <v>1</v>
          </cell>
          <cell r="R60">
            <v>0</v>
          </cell>
        </row>
        <row r="61">
          <cell r="C61">
            <v>1</v>
          </cell>
          <cell r="F61">
            <v>2</v>
          </cell>
          <cell r="I61">
            <v>1</v>
          </cell>
          <cell r="L61">
            <v>1</v>
          </cell>
          <cell r="R61">
            <v>0</v>
          </cell>
        </row>
        <row r="62">
          <cell r="C62">
            <v>1</v>
          </cell>
          <cell r="F62">
            <v>2</v>
          </cell>
          <cell r="I62">
            <v>1</v>
          </cell>
          <cell r="L62">
            <v>1</v>
          </cell>
          <cell r="R62">
            <v>0</v>
          </cell>
        </row>
        <row r="63">
          <cell r="C63">
            <v>1</v>
          </cell>
          <cell r="F63">
            <v>2</v>
          </cell>
          <cell r="I63">
            <v>1</v>
          </cell>
          <cell r="L63">
            <v>1</v>
          </cell>
          <cell r="R63">
            <v>0</v>
          </cell>
        </row>
        <row r="64">
          <cell r="C64">
            <v>1</v>
          </cell>
          <cell r="F64">
            <v>2</v>
          </cell>
          <cell r="I64">
            <v>1</v>
          </cell>
          <cell r="L64">
            <v>1</v>
          </cell>
          <cell r="R64">
            <v>0</v>
          </cell>
        </row>
        <row r="65">
          <cell r="C65">
            <v>1</v>
          </cell>
          <cell r="F65">
            <v>2</v>
          </cell>
          <cell r="I65">
            <v>1</v>
          </cell>
          <cell r="L65">
            <v>1</v>
          </cell>
          <cell r="R65">
            <v>0</v>
          </cell>
        </row>
        <row r="66">
          <cell r="C66">
            <v>1</v>
          </cell>
          <cell r="F66">
            <v>2</v>
          </cell>
          <cell r="I66">
            <v>1</v>
          </cell>
          <cell r="L66">
            <v>1</v>
          </cell>
          <cell r="R66">
            <v>0</v>
          </cell>
        </row>
        <row r="67">
          <cell r="C67">
            <v>1</v>
          </cell>
          <cell r="F67">
            <v>2</v>
          </cell>
          <cell r="I67">
            <v>1</v>
          </cell>
          <cell r="L67">
            <v>1</v>
          </cell>
          <cell r="R67">
            <v>0</v>
          </cell>
        </row>
        <row r="68">
          <cell r="C68">
            <v>1</v>
          </cell>
          <cell r="F68">
            <v>2</v>
          </cell>
          <cell r="I68">
            <v>1</v>
          </cell>
          <cell r="L68">
            <v>1</v>
          </cell>
          <cell r="R68">
            <v>0</v>
          </cell>
        </row>
        <row r="69">
          <cell r="C69">
            <v>1</v>
          </cell>
          <cell r="F69">
            <v>2</v>
          </cell>
          <cell r="I69">
            <v>1</v>
          </cell>
          <cell r="L69">
            <v>1</v>
          </cell>
          <cell r="R69">
            <v>0</v>
          </cell>
        </row>
        <row r="70">
          <cell r="C70">
            <v>1</v>
          </cell>
          <cell r="F70">
            <v>2</v>
          </cell>
          <cell r="I70">
            <v>1</v>
          </cell>
          <cell r="L70">
            <v>1</v>
          </cell>
          <cell r="R70">
            <v>0</v>
          </cell>
        </row>
        <row r="71">
          <cell r="C71">
            <v>1</v>
          </cell>
          <cell r="F71">
            <v>2</v>
          </cell>
          <cell r="I71">
            <v>1</v>
          </cell>
          <cell r="L71">
            <v>1</v>
          </cell>
          <cell r="R71">
            <v>0</v>
          </cell>
        </row>
        <row r="72">
          <cell r="C72">
            <v>1</v>
          </cell>
          <cell r="F72">
            <v>2</v>
          </cell>
          <cell r="I72">
            <v>1</v>
          </cell>
          <cell r="L72">
            <v>1</v>
          </cell>
          <cell r="R72">
            <v>0</v>
          </cell>
        </row>
        <row r="73">
          <cell r="C73">
            <v>1</v>
          </cell>
          <cell r="F73">
            <v>2</v>
          </cell>
          <cell r="I73">
            <v>1</v>
          </cell>
          <cell r="L73">
            <v>1</v>
          </cell>
          <cell r="R73">
            <v>0</v>
          </cell>
        </row>
        <row r="74">
          <cell r="C74">
            <v>1</v>
          </cell>
          <cell r="F74">
            <v>2</v>
          </cell>
          <cell r="I74">
            <v>1</v>
          </cell>
          <cell r="L74">
            <v>1</v>
          </cell>
          <cell r="R74">
            <v>0</v>
          </cell>
        </row>
        <row r="75">
          <cell r="C75">
            <v>1</v>
          </cell>
          <cell r="F75">
            <v>2</v>
          </cell>
          <cell r="I75">
            <v>1</v>
          </cell>
          <cell r="L75">
            <v>1</v>
          </cell>
          <cell r="R75">
            <v>0</v>
          </cell>
        </row>
        <row r="76">
          <cell r="C76">
            <v>1</v>
          </cell>
          <cell r="F76">
            <v>2</v>
          </cell>
          <cell r="I76">
            <v>1</v>
          </cell>
          <cell r="L76">
            <v>1</v>
          </cell>
          <cell r="R76">
            <v>0</v>
          </cell>
        </row>
        <row r="77">
          <cell r="C77">
            <v>1</v>
          </cell>
          <cell r="F77">
            <v>2</v>
          </cell>
          <cell r="I77">
            <v>1</v>
          </cell>
          <cell r="L77">
            <v>1</v>
          </cell>
          <cell r="R77">
            <v>0</v>
          </cell>
        </row>
        <row r="78">
          <cell r="C78">
            <v>1</v>
          </cell>
          <cell r="F78">
            <v>2</v>
          </cell>
          <cell r="I78">
            <v>1</v>
          </cell>
          <cell r="L78">
            <v>1</v>
          </cell>
          <cell r="R78">
            <v>0</v>
          </cell>
        </row>
        <row r="79">
          <cell r="C79">
            <v>1</v>
          </cell>
          <cell r="F79">
            <v>2</v>
          </cell>
          <cell r="I79">
            <v>1</v>
          </cell>
          <cell r="L79">
            <v>1</v>
          </cell>
          <cell r="R79">
            <v>0</v>
          </cell>
        </row>
        <row r="80">
          <cell r="C80">
            <v>1</v>
          </cell>
          <cell r="F80">
            <v>2</v>
          </cell>
          <cell r="I80">
            <v>1</v>
          </cell>
          <cell r="L80">
            <v>1</v>
          </cell>
          <cell r="R80">
            <v>0</v>
          </cell>
        </row>
        <row r="81">
          <cell r="C81">
            <v>1</v>
          </cell>
          <cell r="F81">
            <v>2</v>
          </cell>
          <cell r="I81">
            <v>1</v>
          </cell>
          <cell r="L81">
            <v>1</v>
          </cell>
          <cell r="R81">
            <v>0</v>
          </cell>
        </row>
        <row r="82">
          <cell r="C82">
            <v>1</v>
          </cell>
          <cell r="F82">
            <v>2</v>
          </cell>
          <cell r="I82">
            <v>1</v>
          </cell>
          <cell r="L82">
            <v>1</v>
          </cell>
          <cell r="R82">
            <v>0</v>
          </cell>
        </row>
        <row r="83">
          <cell r="C83">
            <v>1</v>
          </cell>
          <cell r="F83">
            <v>2</v>
          </cell>
          <cell r="I83">
            <v>1</v>
          </cell>
          <cell r="L83">
            <v>1</v>
          </cell>
          <cell r="R83">
            <v>0</v>
          </cell>
        </row>
        <row r="84">
          <cell r="C84">
            <v>1</v>
          </cell>
          <cell r="F84">
            <v>2</v>
          </cell>
          <cell r="I84">
            <v>1</v>
          </cell>
          <cell r="L84">
            <v>1</v>
          </cell>
          <cell r="R84">
            <v>0</v>
          </cell>
        </row>
        <row r="85">
          <cell r="C85">
            <v>1</v>
          </cell>
          <cell r="F85">
            <v>2</v>
          </cell>
          <cell r="I85">
            <v>1</v>
          </cell>
          <cell r="L85">
            <v>1</v>
          </cell>
          <cell r="R85">
            <v>0</v>
          </cell>
        </row>
        <row r="86">
          <cell r="C86">
            <v>1</v>
          </cell>
          <cell r="F86">
            <v>2</v>
          </cell>
          <cell r="I86">
            <v>1</v>
          </cell>
          <cell r="L86">
            <v>1</v>
          </cell>
          <cell r="R86">
            <v>0</v>
          </cell>
        </row>
        <row r="87">
          <cell r="C87">
            <v>1</v>
          </cell>
          <cell r="F87">
            <v>2</v>
          </cell>
          <cell r="I87">
            <v>1</v>
          </cell>
          <cell r="L87">
            <v>1</v>
          </cell>
          <cell r="R87">
            <v>0</v>
          </cell>
        </row>
        <row r="88">
          <cell r="C88">
            <v>1</v>
          </cell>
          <cell r="F88">
            <v>2</v>
          </cell>
          <cell r="I88">
            <v>1</v>
          </cell>
          <cell r="L88">
            <v>1</v>
          </cell>
          <cell r="R88">
            <v>0</v>
          </cell>
        </row>
        <row r="89">
          <cell r="C89">
            <v>1</v>
          </cell>
          <cell r="F89">
            <v>2</v>
          </cell>
          <cell r="I89">
            <v>1</v>
          </cell>
          <cell r="L89">
            <v>1</v>
          </cell>
          <cell r="R89">
            <v>0</v>
          </cell>
        </row>
        <row r="90">
          <cell r="C90">
            <v>1</v>
          </cell>
          <cell r="F90">
            <v>2</v>
          </cell>
          <cell r="I90">
            <v>1</v>
          </cell>
          <cell r="L90">
            <v>1</v>
          </cell>
          <cell r="R90">
            <v>0</v>
          </cell>
        </row>
        <row r="91">
          <cell r="C91">
            <v>1</v>
          </cell>
          <cell r="F91">
            <v>2</v>
          </cell>
          <cell r="I91">
            <v>1</v>
          </cell>
          <cell r="L91">
            <v>1</v>
          </cell>
          <cell r="R91">
            <v>0</v>
          </cell>
        </row>
        <row r="92">
          <cell r="C92">
            <v>1</v>
          </cell>
          <cell r="F92">
            <v>2</v>
          </cell>
          <cell r="I92">
            <v>1</v>
          </cell>
          <cell r="L92">
            <v>1</v>
          </cell>
          <cell r="R92">
            <v>1</v>
          </cell>
        </row>
        <row r="93">
          <cell r="C93">
            <v>1</v>
          </cell>
          <cell r="F93">
            <v>2</v>
          </cell>
          <cell r="I93">
            <v>1</v>
          </cell>
          <cell r="L93">
            <v>1</v>
          </cell>
          <cell r="R93">
            <v>1</v>
          </cell>
        </row>
        <row r="94">
          <cell r="C94">
            <v>1</v>
          </cell>
          <cell r="F94">
            <v>2</v>
          </cell>
          <cell r="I94">
            <v>1</v>
          </cell>
          <cell r="L94">
            <v>1</v>
          </cell>
          <cell r="R94">
            <v>1</v>
          </cell>
        </row>
        <row r="95">
          <cell r="C95">
            <v>1</v>
          </cell>
          <cell r="F95">
            <v>2</v>
          </cell>
          <cell r="I95">
            <v>1</v>
          </cell>
          <cell r="L95">
            <v>1</v>
          </cell>
          <cell r="R95">
            <v>1</v>
          </cell>
        </row>
        <row r="96">
          <cell r="C96">
            <v>1</v>
          </cell>
          <cell r="F96">
            <v>2</v>
          </cell>
          <cell r="I96">
            <v>1</v>
          </cell>
          <cell r="L96">
            <v>1</v>
          </cell>
          <cell r="R96">
            <v>1</v>
          </cell>
        </row>
        <row r="97">
          <cell r="C97">
            <v>1</v>
          </cell>
          <cell r="F97">
            <v>2</v>
          </cell>
          <cell r="I97">
            <v>1</v>
          </cell>
          <cell r="L97">
            <v>1</v>
          </cell>
          <cell r="R97">
            <v>1</v>
          </cell>
        </row>
        <row r="98">
          <cell r="C98">
            <v>1</v>
          </cell>
          <cell r="F98">
            <v>2</v>
          </cell>
          <cell r="I98">
            <v>1</v>
          </cell>
          <cell r="L98">
            <v>1</v>
          </cell>
          <cell r="R98">
            <v>1</v>
          </cell>
        </row>
        <row r="99">
          <cell r="C99">
            <v>1</v>
          </cell>
          <cell r="F99">
            <v>2</v>
          </cell>
          <cell r="I99">
            <v>1</v>
          </cell>
          <cell r="L99">
            <v>1</v>
          </cell>
          <cell r="R99">
            <v>1</v>
          </cell>
        </row>
        <row r="100">
          <cell r="C100">
            <v>1</v>
          </cell>
          <cell r="F100">
            <v>2</v>
          </cell>
          <cell r="I100">
            <v>1</v>
          </cell>
          <cell r="L100">
            <v>1</v>
          </cell>
          <cell r="R100">
            <v>0</v>
          </cell>
        </row>
        <row r="101">
          <cell r="C101">
            <v>1</v>
          </cell>
          <cell r="F101">
            <v>2</v>
          </cell>
          <cell r="I101">
            <v>1</v>
          </cell>
          <cell r="L101">
            <v>1</v>
          </cell>
          <cell r="R101">
            <v>0</v>
          </cell>
        </row>
        <row r="102">
          <cell r="C102">
            <v>1</v>
          </cell>
          <cell r="F102">
            <v>2</v>
          </cell>
          <cell r="I102">
            <v>1</v>
          </cell>
          <cell r="L102">
            <v>1</v>
          </cell>
          <cell r="R102">
            <v>0</v>
          </cell>
        </row>
      </sheetData>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00C90DE-9555-4298-AD5B-B72A7772ECB9}" name="TourTable" displayName="TourTable" ref="B13:H69" totalsRowShown="0" headerRowDxfId="22">
  <autoFilter ref="B13:H69" xr:uid="{00000000-0009-0000-0100-000001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3033E89-1C5A-46AB-A625-0EC8FC35265B}" name="Accepted"/>
    <tableColumn id="2" xr3:uid="{2F1B9489-4DEA-43D4-96DE-550284E98FE1}" name="City"/>
    <tableColumn id="3" xr3:uid="{6FC3B57F-1074-4911-A040-E917C92BB45C}" name="FEE"/>
    <tableColumn id="4" xr3:uid="{EE2AB023-0630-4F9A-BC1D-5D0E77AFB1C3}" name="Total Fees Paid" dataDxfId="21"/>
    <tableColumn id="5" xr3:uid="{9951D3A2-3434-4823-8671-A9B9F989BA10}" name="Travel Itinerary" dataDxfId="20"/>
    <tableColumn id="6" xr3:uid="{EF546896-515C-4FB3-BDF5-C6EF8E1A50FB}" name="Insurance " dataDxfId="19"/>
    <tableColumn id="9" xr3:uid="{A65F45D7-3FBB-4C12-AD20-4B55DD6E9A34}" name="COMPLETE" dataDxfId="18">
      <calculatedColumnFormula>IF(AND(COUNTA(TourTable[[#This Row],[Travel Itinerary]:[Insurance ]])=2,TourTable[[#This Row],[Total Fees Paid]]=TourTable[[#This Row],[FEE]]),"C","")</calculatedColumnFormula>
    </tableColumn>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FAA9C3E-9561-4A9B-BA1E-C36723388133}" name="Payments" displayName="Payments" ref="O13:P41" totalsRowShown="0" headerRowDxfId="17">
  <autoFilter ref="O13:P41" xr:uid="{00000000-0009-0000-0100-000002000000}"/>
  <tableColumns count="2">
    <tableColumn id="1" xr3:uid="{697504C6-A745-4D66-BBF1-A807C6ACE0D4}" name="Attending"/>
    <tableColumn id="2" xr3:uid="{621E3D22-C2EF-4E2B-B1F6-15009238157E}" name="Payment"/>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04F1AB-EA46-4C7F-A95A-E021119ACC03}" name="Table1" displayName="Table1" ref="B14:J172" totalsRowShown="0" headerRowDxfId="16">
  <tableColumns count="9">
    <tableColumn id="3" xr3:uid="{26AE3C99-4F7A-4665-B649-42762DF42F62}" name="First Name" dataDxfId="15"/>
    <tableColumn id="5" xr3:uid="{9A794EC9-0D6E-45E8-9A5B-31D667FC8862}" name="Last Name" dataDxfId="14"/>
    <tableColumn id="6" xr3:uid="{BEAA4798-FC73-4901-A260-340A3C2F2A4A}" name="Gender" dataDxfId="13"/>
    <tableColumn id="21" xr3:uid="{6025B027-8B67-442F-B87F-282A403916E2}" name="Salary" dataDxfId="12"/>
    <tableColumn id="7" xr3:uid="{4D05D576-4402-4554-A214-31168A25797B}" name="Birth Date" dataDxfId="11"/>
    <tableColumn id="12" xr3:uid="{855012E5-C872-4FE8-A2B1-E37F21EC56E6}" name="Hire Date" dataDxfId="10"/>
    <tableColumn id="14" xr3:uid="{6B502178-33E8-480C-AE44-BBAA4C65AFC2}" name="Department" dataDxfId="9"/>
    <tableColumn id="16" xr3:uid="{9E446237-7DCA-4DB8-B433-14004E000F03}" name="Job Level" dataDxfId="8"/>
    <tableColumn id="18" xr3:uid="{D627FA81-6D94-4010-B9BA-FF5C24BB63C3}" name="Locatio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hyperlink" Target="http://www.behindthename.com/name/adelbert" TargetMode="External"/><Relationship Id="rId7" Type="http://schemas.openxmlformats.org/officeDocument/2006/relationships/table" Target="../tables/table3.xml"/><Relationship Id="rId2" Type="http://schemas.openxmlformats.org/officeDocument/2006/relationships/hyperlink" Target="http://www.behindthename.com/name/alban" TargetMode="External"/><Relationship Id="rId1" Type="http://schemas.openxmlformats.org/officeDocument/2006/relationships/hyperlink" Target="http://www.behindthename.com/name/adrien" TargetMode="External"/><Relationship Id="rId6" Type="http://schemas.openxmlformats.org/officeDocument/2006/relationships/drawing" Target="../drawings/drawing11.xml"/><Relationship Id="rId5" Type="http://schemas.openxmlformats.org/officeDocument/2006/relationships/printerSettings" Target="../printerSettings/printerSettings7.bin"/><Relationship Id="rId4" Type="http://schemas.openxmlformats.org/officeDocument/2006/relationships/hyperlink" Target="http://www.behindthename.com/name/agathe"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0DD66-D7B9-40A3-BD76-237035CC55B7}">
  <sheetPr codeName="Sheet1"/>
  <dimension ref="A1:AA25"/>
  <sheetViews>
    <sheetView showGridLines="0" tabSelected="1" zoomScale="80" zoomScaleNormal="80" workbookViewId="0">
      <selection activeCell="O19" sqref="O19"/>
    </sheetView>
  </sheetViews>
  <sheetFormatPr defaultRowHeight="15" x14ac:dyDescent="0.25"/>
  <cols>
    <col min="2" max="2" width="15.85546875" bestFit="1" customWidth="1"/>
    <col min="4" max="4" width="13.85546875" customWidth="1"/>
    <col min="5" max="5" width="23.42578125" customWidth="1"/>
  </cols>
  <sheetData>
    <row r="1" spans="1:27" s="129" customFormat="1" ht="2.25" customHeight="1" x14ac:dyDescent="0.25"/>
    <row r="2" spans="1:27" x14ac:dyDescent="0.25">
      <c r="A2" s="126"/>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row>
    <row r="3" spans="1:27" x14ac:dyDescent="0.25">
      <c r="A3" s="126"/>
      <c r="B3" s="127"/>
      <c r="C3" s="126"/>
      <c r="D3" s="126"/>
      <c r="E3" s="126"/>
      <c r="F3" s="126"/>
      <c r="G3" s="126"/>
      <c r="H3" s="126"/>
      <c r="I3" s="126"/>
      <c r="J3" s="126"/>
      <c r="K3" s="126"/>
      <c r="L3" s="126"/>
      <c r="M3" s="126"/>
      <c r="N3" s="126"/>
      <c r="O3" s="126"/>
      <c r="P3" s="126"/>
      <c r="Q3" s="126"/>
      <c r="R3" s="126"/>
      <c r="S3" s="126"/>
      <c r="T3" s="126"/>
      <c r="U3" s="126"/>
      <c r="V3" s="126"/>
      <c r="W3" s="126"/>
      <c r="X3" s="126"/>
      <c r="Y3" s="126"/>
      <c r="Z3" s="126"/>
      <c r="AA3" s="126"/>
    </row>
    <row r="4" spans="1:27" x14ac:dyDescent="0.25">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row>
    <row r="5" spans="1:27" x14ac:dyDescent="0.25">
      <c r="A5" s="126"/>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row>
    <row r="6" spans="1:27" x14ac:dyDescent="0.25">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row>
    <row r="7" spans="1:27" s="128" customFormat="1" ht="3" customHeight="1" x14ac:dyDescent="0.25"/>
    <row r="9" spans="1:27" ht="15" customHeight="1" x14ac:dyDescent="0.25"/>
    <row r="10" spans="1:27" ht="15" customHeight="1" x14ac:dyDescent="0.25"/>
    <row r="11" spans="1:27" ht="15" customHeight="1" x14ac:dyDescent="0.25"/>
    <row r="12" spans="1:27" ht="15.75" x14ac:dyDescent="0.25">
      <c r="N12" s="38"/>
    </row>
    <row r="15" spans="1:27" x14ac:dyDescent="0.25">
      <c r="D15" s="32"/>
    </row>
    <row r="16" spans="1:27" ht="15.75" thickBot="1" x14ac:dyDescent="0.3">
      <c r="D16" s="32"/>
    </row>
    <row r="17" spans="5:13" ht="37.5" customHeight="1" thickBot="1" x14ac:dyDescent="0.3">
      <c r="F17" s="130" t="s">
        <v>413</v>
      </c>
      <c r="H17" s="235"/>
      <c r="I17" s="236"/>
      <c r="J17" s="236"/>
      <c r="K17" s="237"/>
      <c r="M17" s="179"/>
    </row>
    <row r="19" spans="5:13" ht="24.75" customHeight="1" x14ac:dyDescent="0.25"/>
    <row r="20" spans="5:13" x14ac:dyDescent="0.25">
      <c r="F20" s="32"/>
    </row>
    <row r="22" spans="5:13" x14ac:dyDescent="0.25">
      <c r="E22" s="37"/>
    </row>
    <row r="23" spans="5:13" ht="15.75" thickBot="1" x14ac:dyDescent="0.3"/>
    <row r="24" spans="5:13" ht="23.25" customHeight="1" x14ac:dyDescent="0.25">
      <c r="F24" s="229"/>
      <c r="G24" s="230"/>
      <c r="H24" s="231"/>
    </row>
    <row r="25" spans="5:13" ht="15.75" customHeight="1" thickBot="1" x14ac:dyDescent="0.3">
      <c r="F25" s="232"/>
      <c r="G25" s="233"/>
      <c r="H25" s="234"/>
    </row>
  </sheetData>
  <mergeCells count="2">
    <mergeCell ref="F24:H25"/>
    <mergeCell ref="H17:K17"/>
  </mergeCell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D0844-E81F-4609-8DB7-FCED5EB9FCD0}">
  <sheetPr codeName="Sheet9">
    <tabColor rgb="FF00B050"/>
  </sheetPr>
  <dimension ref="B2:O115"/>
  <sheetViews>
    <sheetView showGridLines="0" zoomScale="90" zoomScaleNormal="90" workbookViewId="0">
      <selection activeCell="M16" sqref="M16"/>
    </sheetView>
  </sheetViews>
  <sheetFormatPr defaultRowHeight="15" x14ac:dyDescent="0.25"/>
  <cols>
    <col min="1" max="1" width="8.42578125" customWidth="1"/>
    <col min="2" max="2" width="19" bestFit="1" customWidth="1"/>
    <col min="3" max="3" width="10.85546875" customWidth="1"/>
    <col min="4" max="4" width="10.28515625" customWidth="1"/>
    <col min="5" max="5" width="12" customWidth="1"/>
    <col min="6" max="6" width="12.5703125" customWidth="1"/>
    <col min="7" max="7" width="11.140625" customWidth="1"/>
    <col min="8" max="8" width="15.28515625" customWidth="1"/>
    <col min="9" max="9" width="14.28515625" customWidth="1"/>
    <col min="10" max="10" width="14.140625" customWidth="1"/>
    <col min="11" max="11" width="16.28515625" customWidth="1"/>
    <col min="14" max="14" width="15.85546875" bestFit="1" customWidth="1"/>
  </cols>
  <sheetData>
    <row r="2" spans="2:15" x14ac:dyDescent="0.25">
      <c r="N2" s="33"/>
      <c r="O2" s="107"/>
    </row>
    <row r="8" spans="2:15" ht="9.75" customHeight="1" x14ac:dyDescent="0.25"/>
    <row r="9" spans="2:15" ht="6.75" customHeight="1" x14ac:dyDescent="0.25"/>
    <row r="10" spans="2:15" ht="6.75" customHeight="1" thickBot="1" x14ac:dyDescent="0.3"/>
    <row r="11" spans="2:15" ht="27" customHeight="1" thickBot="1" x14ac:dyDescent="0.3">
      <c r="B11" s="238" t="s">
        <v>716</v>
      </c>
      <c r="C11" s="239"/>
      <c r="D11" s="239"/>
      <c r="E11" s="240"/>
      <c r="F11" s="205"/>
      <c r="H11" s="209" t="s">
        <v>433</v>
      </c>
      <c r="I11" s="210">
        <f>SUM(C15:G114)</f>
        <v>129274</v>
      </c>
    </row>
    <row r="12" spans="2:15" ht="15.75" customHeight="1" x14ac:dyDescent="0.25"/>
    <row r="14" spans="2:15" x14ac:dyDescent="0.25">
      <c r="B14" s="9" t="s">
        <v>7</v>
      </c>
      <c r="C14" s="9" t="s">
        <v>8</v>
      </c>
      <c r="D14" s="9" t="s">
        <v>9</v>
      </c>
      <c r="E14" s="9" t="s">
        <v>10</v>
      </c>
      <c r="F14" s="9" t="s">
        <v>11</v>
      </c>
      <c r="G14" s="9" t="s">
        <v>12</v>
      </c>
      <c r="H14" s="110" t="s">
        <v>115</v>
      </c>
      <c r="I14" s="111" t="s">
        <v>382</v>
      </c>
      <c r="J14" s="111" t="s">
        <v>383</v>
      </c>
      <c r="K14" s="111" t="s">
        <v>432</v>
      </c>
    </row>
    <row r="15" spans="2:15" x14ac:dyDescent="0.25">
      <c r="B15" s="3" t="s">
        <v>110</v>
      </c>
      <c r="C15" s="10">
        <v>105</v>
      </c>
      <c r="D15" s="10">
        <v>89</v>
      </c>
      <c r="E15" s="10">
        <v>201</v>
      </c>
      <c r="F15" s="10">
        <v>76</v>
      </c>
      <c r="G15" s="10">
        <v>98</v>
      </c>
      <c r="H15" s="204"/>
      <c r="I15" s="204"/>
      <c r="J15" s="204"/>
      <c r="K15" s="208"/>
    </row>
    <row r="16" spans="2:15" x14ac:dyDescent="0.25">
      <c r="B16" s="3" t="s">
        <v>13</v>
      </c>
      <c r="C16" s="10">
        <v>106</v>
      </c>
      <c r="D16" s="10">
        <v>94</v>
      </c>
      <c r="E16" s="10">
        <v>189</v>
      </c>
      <c r="F16" s="10">
        <v>79</v>
      </c>
      <c r="G16" s="10">
        <v>104</v>
      </c>
      <c r="H16" s="204"/>
      <c r="I16" s="204"/>
      <c r="J16" s="204"/>
      <c r="K16" s="208"/>
    </row>
    <row r="17" spans="2:11" x14ac:dyDescent="0.25">
      <c r="B17" s="3" t="s">
        <v>111</v>
      </c>
      <c r="C17" s="10">
        <v>107</v>
      </c>
      <c r="D17" s="10">
        <v>99</v>
      </c>
      <c r="E17" s="10">
        <v>177</v>
      </c>
      <c r="F17" s="10">
        <v>82</v>
      </c>
      <c r="G17" s="10">
        <v>110</v>
      </c>
      <c r="H17" s="204"/>
      <c r="I17" s="204"/>
      <c r="J17" s="204"/>
      <c r="K17" s="208"/>
    </row>
    <row r="18" spans="2:11" x14ac:dyDescent="0.25">
      <c r="B18" s="3" t="s">
        <v>112</v>
      </c>
      <c r="C18" s="10">
        <v>108</v>
      </c>
      <c r="D18" s="10">
        <v>104</v>
      </c>
      <c r="E18" s="10">
        <v>165</v>
      </c>
      <c r="F18" s="10">
        <v>85</v>
      </c>
      <c r="G18" s="10">
        <v>116</v>
      </c>
      <c r="H18" s="204"/>
      <c r="I18" s="204"/>
      <c r="J18" s="204"/>
      <c r="K18" s="208"/>
    </row>
    <row r="19" spans="2:11" x14ac:dyDescent="0.25">
      <c r="B19" s="3" t="s">
        <v>14</v>
      </c>
      <c r="C19" s="10">
        <v>109</v>
      </c>
      <c r="D19" s="10">
        <v>109</v>
      </c>
      <c r="E19" s="10">
        <v>153</v>
      </c>
      <c r="F19" s="10">
        <v>88</v>
      </c>
      <c r="G19" s="10">
        <v>122</v>
      </c>
      <c r="H19" s="204"/>
      <c r="I19" s="204"/>
      <c r="J19" s="204"/>
      <c r="K19" s="208"/>
    </row>
    <row r="20" spans="2:11" x14ac:dyDescent="0.25">
      <c r="B20" s="3" t="s">
        <v>113</v>
      </c>
      <c r="C20" s="10">
        <v>110</v>
      </c>
      <c r="D20" s="10">
        <v>114</v>
      </c>
      <c r="E20" s="10">
        <v>141</v>
      </c>
      <c r="F20" s="10">
        <v>91</v>
      </c>
      <c r="G20" s="10">
        <v>128</v>
      </c>
      <c r="H20" s="204"/>
      <c r="I20" s="204"/>
      <c r="J20" s="204"/>
      <c r="K20" s="208"/>
    </row>
    <row r="21" spans="2:11" x14ac:dyDescent="0.25">
      <c r="B21" s="3" t="s">
        <v>15</v>
      </c>
      <c r="C21" s="10">
        <v>111</v>
      </c>
      <c r="D21" s="10">
        <v>119</v>
      </c>
      <c r="E21" s="10">
        <v>129</v>
      </c>
      <c r="F21" s="10">
        <v>94</v>
      </c>
      <c r="G21" s="10">
        <v>134</v>
      </c>
      <c r="H21" s="204"/>
      <c r="I21" s="204"/>
      <c r="J21" s="204"/>
      <c r="K21" s="208"/>
    </row>
    <row r="22" spans="2:11" x14ac:dyDescent="0.25">
      <c r="B22" s="3" t="s">
        <v>16</v>
      </c>
      <c r="C22" s="10">
        <v>112</v>
      </c>
      <c r="D22" s="10">
        <v>124</v>
      </c>
      <c r="E22" s="10">
        <v>117</v>
      </c>
      <c r="F22" s="10">
        <v>97</v>
      </c>
      <c r="G22" s="10">
        <v>140</v>
      </c>
      <c r="H22" s="204"/>
      <c r="I22" s="204"/>
      <c r="J22" s="204"/>
      <c r="K22" s="208"/>
    </row>
    <row r="23" spans="2:11" x14ac:dyDescent="0.25">
      <c r="B23" s="3" t="s">
        <v>17</v>
      </c>
      <c r="C23" s="10">
        <v>113</v>
      </c>
      <c r="D23" s="10">
        <v>129</v>
      </c>
      <c r="E23" s="10">
        <v>105</v>
      </c>
      <c r="F23" s="10">
        <v>100</v>
      </c>
      <c r="G23" s="10">
        <v>146</v>
      </c>
      <c r="H23" s="204"/>
      <c r="I23" s="204"/>
      <c r="J23" s="204"/>
      <c r="K23" s="208"/>
    </row>
    <row r="24" spans="2:11" x14ac:dyDescent="0.25">
      <c r="B24" s="3" t="s">
        <v>114</v>
      </c>
      <c r="C24" s="10">
        <v>114</v>
      </c>
      <c r="D24" s="10">
        <v>134</v>
      </c>
      <c r="E24" s="10">
        <v>93</v>
      </c>
      <c r="F24" s="10">
        <v>103</v>
      </c>
      <c r="G24" s="10">
        <v>152</v>
      </c>
      <c r="H24" s="204"/>
      <c r="I24" s="204"/>
      <c r="J24" s="204"/>
      <c r="K24" s="208"/>
    </row>
    <row r="25" spans="2:11" x14ac:dyDescent="0.25">
      <c r="B25" s="3" t="s">
        <v>18</v>
      </c>
      <c r="C25" s="10">
        <v>115</v>
      </c>
      <c r="D25" s="10">
        <v>139</v>
      </c>
      <c r="E25" s="10">
        <v>81</v>
      </c>
      <c r="F25" s="10">
        <v>106</v>
      </c>
      <c r="G25" s="10">
        <v>158</v>
      </c>
      <c r="H25" s="204"/>
      <c r="I25" s="204"/>
      <c r="J25" s="204"/>
      <c r="K25" s="208"/>
    </row>
    <row r="26" spans="2:11" x14ac:dyDescent="0.25">
      <c r="B26" s="3" t="s">
        <v>19</v>
      </c>
      <c r="C26" s="10">
        <v>116</v>
      </c>
      <c r="D26" s="10">
        <v>144</v>
      </c>
      <c r="E26" s="10">
        <v>69</v>
      </c>
      <c r="F26" s="10">
        <v>109</v>
      </c>
      <c r="G26" s="10">
        <v>164</v>
      </c>
      <c r="H26" s="204"/>
      <c r="I26" s="204"/>
      <c r="J26" s="204"/>
      <c r="K26" s="208"/>
    </row>
    <row r="27" spans="2:11" x14ac:dyDescent="0.25">
      <c r="B27" s="3" t="s">
        <v>20</v>
      </c>
      <c r="C27" s="10">
        <v>117</v>
      </c>
      <c r="D27" s="10">
        <v>149</v>
      </c>
      <c r="E27" s="10">
        <v>77</v>
      </c>
      <c r="F27" s="10">
        <v>112</v>
      </c>
      <c r="G27" s="10">
        <v>170</v>
      </c>
      <c r="H27" s="204"/>
      <c r="I27" s="204"/>
      <c r="J27" s="204"/>
      <c r="K27" s="208"/>
    </row>
    <row r="28" spans="2:11" x14ac:dyDescent="0.25">
      <c r="B28" s="3" t="s">
        <v>21</v>
      </c>
      <c r="C28" s="10">
        <v>118</v>
      </c>
      <c r="D28" s="10">
        <v>154</v>
      </c>
      <c r="E28" s="10">
        <v>85</v>
      </c>
      <c r="F28" s="10">
        <v>115</v>
      </c>
      <c r="G28" s="10">
        <v>176</v>
      </c>
      <c r="H28" s="204"/>
      <c r="I28" s="204"/>
      <c r="J28" s="204"/>
      <c r="K28" s="208"/>
    </row>
    <row r="29" spans="2:11" x14ac:dyDescent="0.25">
      <c r="B29" s="3" t="s">
        <v>22</v>
      </c>
      <c r="C29" s="10">
        <v>119</v>
      </c>
      <c r="D29" s="10">
        <v>159</v>
      </c>
      <c r="E29" s="10">
        <v>93</v>
      </c>
      <c r="F29" s="10">
        <v>118</v>
      </c>
      <c r="G29" s="10">
        <v>182</v>
      </c>
      <c r="H29" s="204"/>
      <c r="I29" s="204"/>
      <c r="J29" s="204"/>
      <c r="K29" s="208"/>
    </row>
    <row r="30" spans="2:11" x14ac:dyDescent="0.25">
      <c r="B30" s="3" t="s">
        <v>23</v>
      </c>
      <c r="C30" s="10">
        <v>120</v>
      </c>
      <c r="D30" s="10">
        <v>164</v>
      </c>
      <c r="E30" s="10">
        <v>101</v>
      </c>
      <c r="F30" s="10">
        <v>121</v>
      </c>
      <c r="G30" s="10">
        <v>188</v>
      </c>
      <c r="H30" s="204"/>
      <c r="I30" s="204"/>
      <c r="J30" s="204"/>
      <c r="K30" s="208"/>
    </row>
    <row r="31" spans="2:11" x14ac:dyDescent="0.25">
      <c r="B31" s="3" t="s">
        <v>24</v>
      </c>
      <c r="C31" s="10">
        <v>121</v>
      </c>
      <c r="D31" s="10">
        <v>169</v>
      </c>
      <c r="E31" s="10">
        <v>109</v>
      </c>
      <c r="F31" s="10">
        <v>124</v>
      </c>
      <c r="G31" s="10">
        <v>194</v>
      </c>
      <c r="H31" s="204"/>
      <c r="I31" s="204"/>
      <c r="J31" s="204"/>
      <c r="K31" s="208"/>
    </row>
    <row r="32" spans="2:11" x14ac:dyDescent="0.25">
      <c r="B32" s="3" t="s">
        <v>25</v>
      </c>
      <c r="C32" s="10">
        <v>122</v>
      </c>
      <c r="D32" s="10">
        <v>174</v>
      </c>
      <c r="E32" s="10">
        <v>117</v>
      </c>
      <c r="F32" s="10">
        <v>127</v>
      </c>
      <c r="G32" s="10">
        <v>200</v>
      </c>
      <c r="H32" s="204"/>
      <c r="I32" s="204"/>
      <c r="J32" s="204"/>
      <c r="K32" s="208"/>
    </row>
    <row r="33" spans="2:11" x14ac:dyDescent="0.25">
      <c r="B33" s="3" t="s">
        <v>26</v>
      </c>
      <c r="C33" s="10">
        <v>123</v>
      </c>
      <c r="D33" s="10">
        <v>179</v>
      </c>
      <c r="E33" s="10">
        <v>125</v>
      </c>
      <c r="F33" s="10">
        <v>130</v>
      </c>
      <c r="G33" s="10">
        <v>206</v>
      </c>
      <c r="H33" s="204"/>
      <c r="I33" s="204"/>
      <c r="J33" s="204"/>
      <c r="K33" s="208"/>
    </row>
    <row r="34" spans="2:11" x14ac:dyDescent="0.25">
      <c r="B34" s="3" t="s">
        <v>27</v>
      </c>
      <c r="C34" s="10">
        <v>124</v>
      </c>
      <c r="D34" s="10">
        <v>184</v>
      </c>
      <c r="E34" s="10">
        <v>133</v>
      </c>
      <c r="F34" s="10">
        <v>133</v>
      </c>
      <c r="G34" s="10">
        <v>212</v>
      </c>
      <c r="H34" s="204"/>
      <c r="I34" s="204"/>
      <c r="J34" s="204"/>
      <c r="K34" s="208"/>
    </row>
    <row r="35" spans="2:11" x14ac:dyDescent="0.25">
      <c r="B35" s="3" t="s">
        <v>28</v>
      </c>
      <c r="C35" s="10">
        <v>125</v>
      </c>
      <c r="D35" s="10">
        <v>189</v>
      </c>
      <c r="E35" s="10">
        <v>141</v>
      </c>
      <c r="F35" s="10">
        <v>136</v>
      </c>
      <c r="G35" s="10">
        <v>218</v>
      </c>
      <c r="H35" s="204"/>
      <c r="I35" s="204"/>
      <c r="J35" s="204"/>
      <c r="K35" s="208"/>
    </row>
    <row r="36" spans="2:11" x14ac:dyDescent="0.25">
      <c r="B36" s="3" t="s">
        <v>29</v>
      </c>
      <c r="C36" s="10">
        <v>126</v>
      </c>
      <c r="D36" s="10">
        <v>194</v>
      </c>
      <c r="E36" s="10">
        <v>149</v>
      </c>
      <c r="F36" s="10">
        <v>139</v>
      </c>
      <c r="G36" s="10">
        <v>224</v>
      </c>
      <c r="H36" s="204"/>
      <c r="I36" s="204"/>
      <c r="J36" s="204"/>
      <c r="K36" s="208"/>
    </row>
    <row r="37" spans="2:11" x14ac:dyDescent="0.25">
      <c r="B37" s="3" t="s">
        <v>30</v>
      </c>
      <c r="C37" s="10">
        <v>127</v>
      </c>
      <c r="D37" s="10">
        <v>199</v>
      </c>
      <c r="E37" s="10">
        <v>157</v>
      </c>
      <c r="F37" s="10">
        <v>142</v>
      </c>
      <c r="G37" s="10">
        <v>230</v>
      </c>
      <c r="H37" s="204"/>
      <c r="I37" s="204"/>
      <c r="J37" s="204"/>
      <c r="K37" s="208"/>
    </row>
    <row r="38" spans="2:11" x14ac:dyDescent="0.25">
      <c r="B38" s="3" t="s">
        <v>31</v>
      </c>
      <c r="C38" s="10">
        <v>128</v>
      </c>
      <c r="D38" s="10">
        <v>204</v>
      </c>
      <c r="E38" s="10">
        <v>165</v>
      </c>
      <c r="F38" s="10">
        <v>145</v>
      </c>
      <c r="G38" s="10">
        <v>236</v>
      </c>
      <c r="H38" s="204"/>
      <c r="I38" s="204"/>
      <c r="J38" s="204"/>
      <c r="K38" s="208"/>
    </row>
    <row r="39" spans="2:11" x14ac:dyDescent="0.25">
      <c r="B39" s="3" t="s">
        <v>32</v>
      </c>
      <c r="C39" s="10">
        <v>129</v>
      </c>
      <c r="D39" s="10">
        <v>209</v>
      </c>
      <c r="E39" s="10">
        <v>173</v>
      </c>
      <c r="F39" s="10">
        <v>148</v>
      </c>
      <c r="G39" s="10">
        <v>242</v>
      </c>
      <c r="H39" s="204"/>
      <c r="I39" s="204"/>
      <c r="J39" s="204"/>
      <c r="K39" s="208"/>
    </row>
    <row r="40" spans="2:11" x14ac:dyDescent="0.25">
      <c r="B40" s="3" t="s">
        <v>33</v>
      </c>
      <c r="C40" s="10">
        <v>130</v>
      </c>
      <c r="D40" s="10">
        <v>214</v>
      </c>
      <c r="E40" s="10">
        <v>181</v>
      </c>
      <c r="F40" s="10">
        <v>151</v>
      </c>
      <c r="G40" s="10">
        <v>248</v>
      </c>
      <c r="H40" s="204"/>
      <c r="I40" s="204"/>
      <c r="J40" s="204"/>
      <c r="K40" s="208"/>
    </row>
    <row r="41" spans="2:11" x14ac:dyDescent="0.25">
      <c r="B41" s="3" t="s">
        <v>34</v>
      </c>
      <c r="C41" s="10">
        <v>131</v>
      </c>
      <c r="D41" s="10">
        <v>219</v>
      </c>
      <c r="E41" s="10">
        <v>189</v>
      </c>
      <c r="F41" s="10">
        <v>154</v>
      </c>
      <c r="G41" s="10">
        <v>254</v>
      </c>
      <c r="H41" s="204"/>
      <c r="I41" s="204"/>
      <c r="J41" s="204"/>
      <c r="K41" s="208"/>
    </row>
    <row r="42" spans="2:11" x14ac:dyDescent="0.25">
      <c r="B42" s="3" t="s">
        <v>35</v>
      </c>
      <c r="C42" s="10">
        <v>132</v>
      </c>
      <c r="D42" s="10">
        <v>224</v>
      </c>
      <c r="E42" s="10">
        <v>197</v>
      </c>
      <c r="F42" s="10">
        <v>157</v>
      </c>
      <c r="G42" s="10">
        <v>260</v>
      </c>
      <c r="H42" s="204"/>
      <c r="I42" s="204"/>
      <c r="J42" s="204"/>
      <c r="K42" s="208"/>
    </row>
    <row r="43" spans="2:11" x14ac:dyDescent="0.25">
      <c r="B43" s="3" t="s">
        <v>36</v>
      </c>
      <c r="C43" s="10">
        <v>133</v>
      </c>
      <c r="D43" s="10">
        <v>229</v>
      </c>
      <c r="E43" s="10">
        <v>205</v>
      </c>
      <c r="F43" s="10">
        <v>160</v>
      </c>
      <c r="G43" s="10">
        <v>266</v>
      </c>
      <c r="H43" s="204"/>
      <c r="I43" s="204"/>
      <c r="J43" s="204"/>
      <c r="K43" s="208"/>
    </row>
    <row r="44" spans="2:11" x14ac:dyDescent="0.25">
      <c r="B44" s="3" t="s">
        <v>37</v>
      </c>
      <c r="C44" s="10">
        <v>134</v>
      </c>
      <c r="D44" s="10">
        <v>234</v>
      </c>
      <c r="E44" s="10">
        <v>87</v>
      </c>
      <c r="F44" s="10">
        <v>163</v>
      </c>
      <c r="G44" s="10">
        <v>272</v>
      </c>
      <c r="H44" s="204"/>
      <c r="I44" s="204"/>
      <c r="J44" s="204"/>
      <c r="K44" s="208"/>
    </row>
    <row r="45" spans="2:11" x14ac:dyDescent="0.25">
      <c r="B45" s="3" t="s">
        <v>38</v>
      </c>
      <c r="C45" s="10">
        <v>135</v>
      </c>
      <c r="D45" s="10">
        <v>239</v>
      </c>
      <c r="E45" s="10">
        <v>98</v>
      </c>
      <c r="F45" s="10">
        <v>166</v>
      </c>
      <c r="G45" s="10">
        <v>278</v>
      </c>
      <c r="H45" s="204"/>
      <c r="I45" s="204"/>
      <c r="J45" s="204"/>
      <c r="K45" s="208"/>
    </row>
    <row r="46" spans="2:11" x14ac:dyDescent="0.25">
      <c r="B46" s="3" t="s">
        <v>39</v>
      </c>
      <c r="C46" s="10">
        <v>136</v>
      </c>
      <c r="D46" s="10">
        <v>244</v>
      </c>
      <c r="E46" s="10">
        <v>109</v>
      </c>
      <c r="F46" s="10">
        <v>169</v>
      </c>
      <c r="G46" s="10">
        <v>284</v>
      </c>
      <c r="H46" s="204"/>
      <c r="I46" s="204"/>
      <c r="J46" s="204"/>
      <c r="K46" s="208"/>
    </row>
    <row r="47" spans="2:11" x14ac:dyDescent="0.25">
      <c r="B47" s="3" t="s">
        <v>40</v>
      </c>
      <c r="C47" s="10">
        <v>137</v>
      </c>
      <c r="D47" s="10">
        <v>249</v>
      </c>
      <c r="E47" s="10">
        <v>120</v>
      </c>
      <c r="F47" s="10">
        <v>172</v>
      </c>
      <c r="G47" s="10">
        <v>290</v>
      </c>
      <c r="H47" s="204"/>
      <c r="I47" s="204"/>
      <c r="J47" s="204"/>
      <c r="K47" s="208"/>
    </row>
    <row r="48" spans="2:11" x14ac:dyDescent="0.25">
      <c r="B48" s="3" t="s">
        <v>41</v>
      </c>
      <c r="C48" s="10">
        <v>138</v>
      </c>
      <c r="D48" s="10">
        <v>254</v>
      </c>
      <c r="E48" s="10">
        <v>131</v>
      </c>
      <c r="F48" s="10">
        <v>175</v>
      </c>
      <c r="G48" s="10">
        <v>296</v>
      </c>
      <c r="H48" s="204"/>
      <c r="I48" s="204"/>
      <c r="J48" s="204"/>
      <c r="K48" s="208"/>
    </row>
    <row r="49" spans="2:11" x14ac:dyDescent="0.25">
      <c r="B49" s="3" t="s">
        <v>42</v>
      </c>
      <c r="C49" s="10">
        <v>139</v>
      </c>
      <c r="D49" s="10">
        <v>259</v>
      </c>
      <c r="E49" s="10">
        <v>142</v>
      </c>
      <c r="F49" s="10">
        <v>178</v>
      </c>
      <c r="G49" s="10">
        <v>302</v>
      </c>
      <c r="H49" s="204"/>
      <c r="I49" s="204"/>
      <c r="J49" s="204"/>
      <c r="K49" s="208"/>
    </row>
    <row r="50" spans="2:11" x14ac:dyDescent="0.25">
      <c r="B50" s="3" t="s">
        <v>43</v>
      </c>
      <c r="C50" s="10">
        <v>140</v>
      </c>
      <c r="D50" s="10">
        <v>264</v>
      </c>
      <c r="E50" s="10">
        <v>144</v>
      </c>
      <c r="F50" s="10">
        <v>181</v>
      </c>
      <c r="G50" s="10">
        <v>308</v>
      </c>
      <c r="H50" s="204"/>
      <c r="I50" s="204"/>
      <c r="J50" s="204"/>
      <c r="K50" s="208"/>
    </row>
    <row r="51" spans="2:11" x14ac:dyDescent="0.25">
      <c r="B51" s="3" t="s">
        <v>44</v>
      </c>
      <c r="C51" s="10">
        <v>141</v>
      </c>
      <c r="D51" s="10">
        <v>269</v>
      </c>
      <c r="E51" s="10">
        <v>146</v>
      </c>
      <c r="F51" s="10">
        <v>184</v>
      </c>
      <c r="G51" s="10">
        <v>314</v>
      </c>
      <c r="H51" s="204"/>
      <c r="I51" s="204"/>
      <c r="J51" s="204"/>
      <c r="K51" s="208"/>
    </row>
    <row r="52" spans="2:11" x14ac:dyDescent="0.25">
      <c r="B52" s="3" t="s">
        <v>45</v>
      </c>
      <c r="C52" s="10">
        <v>142</v>
      </c>
      <c r="D52" s="10">
        <v>274</v>
      </c>
      <c r="E52" s="10">
        <v>148</v>
      </c>
      <c r="F52" s="10">
        <v>187</v>
      </c>
      <c r="G52" s="10">
        <v>320</v>
      </c>
      <c r="H52" s="204"/>
      <c r="I52" s="204"/>
      <c r="J52" s="204"/>
      <c r="K52" s="208"/>
    </row>
    <row r="53" spans="2:11" x14ac:dyDescent="0.25">
      <c r="B53" s="3" t="s">
        <v>46</v>
      </c>
      <c r="C53" s="10">
        <v>143</v>
      </c>
      <c r="D53" s="10">
        <v>279</v>
      </c>
      <c r="E53" s="10">
        <v>150</v>
      </c>
      <c r="F53" s="10">
        <v>190</v>
      </c>
      <c r="G53" s="10">
        <v>326</v>
      </c>
      <c r="H53" s="204"/>
      <c r="I53" s="204"/>
      <c r="J53" s="204"/>
      <c r="K53" s="208"/>
    </row>
    <row r="54" spans="2:11" x14ac:dyDescent="0.25">
      <c r="B54" s="3" t="s">
        <v>47</v>
      </c>
      <c r="C54" s="10">
        <v>144</v>
      </c>
      <c r="D54" s="10">
        <v>284</v>
      </c>
      <c r="E54" s="10">
        <v>152</v>
      </c>
      <c r="F54" s="10">
        <v>193</v>
      </c>
      <c r="G54" s="10">
        <v>332</v>
      </c>
      <c r="H54" s="204"/>
      <c r="I54" s="204"/>
      <c r="J54" s="204"/>
      <c r="K54" s="208"/>
    </row>
    <row r="55" spans="2:11" x14ac:dyDescent="0.25">
      <c r="B55" s="3" t="s">
        <v>48</v>
      </c>
      <c r="C55" s="10">
        <v>145</v>
      </c>
      <c r="D55" s="10">
        <v>289</v>
      </c>
      <c r="E55" s="10">
        <v>154</v>
      </c>
      <c r="F55" s="10">
        <v>196</v>
      </c>
      <c r="G55" s="10">
        <v>338</v>
      </c>
      <c r="H55" s="204"/>
      <c r="I55" s="204"/>
      <c r="J55" s="204"/>
      <c r="K55" s="208"/>
    </row>
    <row r="56" spans="2:11" x14ac:dyDescent="0.25">
      <c r="B56" s="3" t="s">
        <v>49</v>
      </c>
      <c r="C56" s="10">
        <v>146</v>
      </c>
      <c r="D56" s="10">
        <v>294</v>
      </c>
      <c r="E56" s="10">
        <v>156</v>
      </c>
      <c r="F56" s="10">
        <v>199</v>
      </c>
      <c r="G56" s="10">
        <v>344</v>
      </c>
      <c r="H56" s="204"/>
      <c r="I56" s="204"/>
      <c r="J56" s="204"/>
      <c r="K56" s="208"/>
    </row>
    <row r="57" spans="2:11" x14ac:dyDescent="0.25">
      <c r="B57" s="3" t="s">
        <v>50</v>
      </c>
      <c r="C57" s="10">
        <v>147</v>
      </c>
      <c r="D57" s="10">
        <v>299</v>
      </c>
      <c r="E57" s="10">
        <v>158</v>
      </c>
      <c r="F57" s="10">
        <v>202</v>
      </c>
      <c r="G57" s="10">
        <v>350</v>
      </c>
      <c r="H57" s="204"/>
      <c r="I57" s="204"/>
      <c r="J57" s="204"/>
      <c r="K57" s="208"/>
    </row>
    <row r="58" spans="2:11" x14ac:dyDescent="0.25">
      <c r="B58" s="3" t="s">
        <v>51</v>
      </c>
      <c r="C58" s="10">
        <v>148</v>
      </c>
      <c r="D58" s="10">
        <v>304</v>
      </c>
      <c r="E58" s="10">
        <v>160</v>
      </c>
      <c r="F58" s="10">
        <v>205</v>
      </c>
      <c r="G58" s="10">
        <v>356</v>
      </c>
      <c r="H58" s="204"/>
      <c r="I58" s="204"/>
      <c r="J58" s="204"/>
      <c r="K58" s="208"/>
    </row>
    <row r="59" spans="2:11" x14ac:dyDescent="0.25">
      <c r="B59" s="3" t="s">
        <v>52</v>
      </c>
      <c r="C59" s="10">
        <v>149</v>
      </c>
      <c r="D59" s="10">
        <v>309</v>
      </c>
      <c r="E59" s="10">
        <v>162</v>
      </c>
      <c r="F59" s="10">
        <v>208</v>
      </c>
      <c r="G59" s="10">
        <v>362</v>
      </c>
      <c r="H59" s="204"/>
      <c r="I59" s="204"/>
      <c r="J59" s="204"/>
      <c r="K59" s="208"/>
    </row>
    <row r="60" spans="2:11" x14ac:dyDescent="0.25">
      <c r="B60" s="3" t="s">
        <v>53</v>
      </c>
      <c r="C60" s="10">
        <v>150</v>
      </c>
      <c r="D60" s="10">
        <v>314</v>
      </c>
      <c r="E60" s="10">
        <v>164</v>
      </c>
      <c r="F60" s="10">
        <v>211</v>
      </c>
      <c r="G60" s="10">
        <v>368</v>
      </c>
      <c r="H60" s="204"/>
      <c r="I60" s="204"/>
      <c r="J60" s="204"/>
      <c r="K60" s="208"/>
    </row>
    <row r="61" spans="2:11" x14ac:dyDescent="0.25">
      <c r="B61" s="3" t="s">
        <v>54</v>
      </c>
      <c r="C61" s="10">
        <v>151</v>
      </c>
      <c r="D61" s="10">
        <v>319</v>
      </c>
      <c r="E61" s="10">
        <v>166</v>
      </c>
      <c r="F61" s="10">
        <v>214</v>
      </c>
      <c r="G61" s="10">
        <v>374</v>
      </c>
      <c r="H61" s="204"/>
      <c r="I61" s="204"/>
      <c r="J61" s="204"/>
      <c r="K61" s="208"/>
    </row>
    <row r="62" spans="2:11" x14ac:dyDescent="0.25">
      <c r="B62" s="3" t="s">
        <v>55</v>
      </c>
      <c r="C62" s="10">
        <v>152</v>
      </c>
      <c r="D62" s="10">
        <v>324</v>
      </c>
      <c r="E62" s="10">
        <v>168</v>
      </c>
      <c r="F62" s="10">
        <v>217</v>
      </c>
      <c r="G62" s="10">
        <v>380</v>
      </c>
      <c r="H62" s="204"/>
      <c r="I62" s="204"/>
      <c r="J62" s="204"/>
      <c r="K62" s="208"/>
    </row>
    <row r="63" spans="2:11" x14ac:dyDescent="0.25">
      <c r="B63" s="3" t="s">
        <v>56</v>
      </c>
      <c r="C63" s="10">
        <v>153</v>
      </c>
      <c r="D63" s="10">
        <v>329</v>
      </c>
      <c r="E63" s="10">
        <v>170</v>
      </c>
      <c r="F63" s="10">
        <v>220</v>
      </c>
      <c r="G63" s="10">
        <v>386</v>
      </c>
      <c r="H63" s="204"/>
      <c r="I63" s="204"/>
      <c r="J63" s="204"/>
      <c r="K63" s="208"/>
    </row>
    <row r="64" spans="2:11" x14ac:dyDescent="0.25">
      <c r="B64" s="3" t="s">
        <v>57</v>
      </c>
      <c r="C64" s="10">
        <v>154</v>
      </c>
      <c r="D64" s="10">
        <v>334</v>
      </c>
      <c r="E64" s="10">
        <v>172</v>
      </c>
      <c r="F64" s="10">
        <v>223</v>
      </c>
      <c r="G64" s="10">
        <v>392</v>
      </c>
      <c r="H64" s="204"/>
      <c r="I64" s="204"/>
      <c r="J64" s="204"/>
      <c r="K64" s="208"/>
    </row>
    <row r="65" spans="2:11" x14ac:dyDescent="0.25">
      <c r="B65" s="3" t="s">
        <v>58</v>
      </c>
      <c r="C65" s="10">
        <v>155</v>
      </c>
      <c r="D65" s="10">
        <v>339</v>
      </c>
      <c r="E65" s="10">
        <v>174</v>
      </c>
      <c r="F65" s="10">
        <v>226</v>
      </c>
      <c r="G65" s="10">
        <v>398</v>
      </c>
      <c r="H65" s="204"/>
      <c r="I65" s="204"/>
      <c r="J65" s="204"/>
      <c r="K65" s="208"/>
    </row>
    <row r="66" spans="2:11" x14ac:dyDescent="0.25">
      <c r="B66" s="3" t="s">
        <v>59</v>
      </c>
      <c r="C66" s="10">
        <v>156</v>
      </c>
      <c r="D66" s="10">
        <v>344</v>
      </c>
      <c r="E66" s="10">
        <v>176</v>
      </c>
      <c r="F66" s="10">
        <v>229</v>
      </c>
      <c r="G66" s="10">
        <v>404</v>
      </c>
      <c r="H66" s="204"/>
      <c r="I66" s="204"/>
      <c r="J66" s="204"/>
      <c r="K66" s="208"/>
    </row>
    <row r="67" spans="2:11" x14ac:dyDescent="0.25">
      <c r="B67" s="3" t="s">
        <v>60</v>
      </c>
      <c r="C67" s="10">
        <v>157</v>
      </c>
      <c r="D67" s="10">
        <v>349</v>
      </c>
      <c r="E67" s="10">
        <v>178</v>
      </c>
      <c r="F67" s="10">
        <v>232</v>
      </c>
      <c r="G67" s="10">
        <v>410</v>
      </c>
      <c r="H67" s="204"/>
      <c r="I67" s="204"/>
      <c r="J67" s="204"/>
      <c r="K67" s="208"/>
    </row>
    <row r="68" spans="2:11" x14ac:dyDescent="0.25">
      <c r="B68" s="3" t="s">
        <v>61</v>
      </c>
      <c r="C68" s="10">
        <v>158</v>
      </c>
      <c r="D68" s="10">
        <v>354</v>
      </c>
      <c r="E68" s="10">
        <v>180</v>
      </c>
      <c r="F68" s="10">
        <v>235</v>
      </c>
      <c r="G68" s="10">
        <v>416</v>
      </c>
      <c r="H68" s="204"/>
      <c r="I68" s="204"/>
      <c r="J68" s="204"/>
      <c r="K68" s="208"/>
    </row>
    <row r="69" spans="2:11" x14ac:dyDescent="0.25">
      <c r="B69" s="3" t="s">
        <v>62</v>
      </c>
      <c r="C69" s="10">
        <v>159</v>
      </c>
      <c r="D69" s="10">
        <v>359</v>
      </c>
      <c r="E69" s="10">
        <v>182</v>
      </c>
      <c r="F69" s="10">
        <v>238</v>
      </c>
      <c r="G69" s="10">
        <v>422</v>
      </c>
      <c r="H69" s="204"/>
      <c r="I69" s="204"/>
      <c r="J69" s="204"/>
      <c r="K69" s="208"/>
    </row>
    <row r="70" spans="2:11" x14ac:dyDescent="0.25">
      <c r="B70" s="3" t="s">
        <v>63</v>
      </c>
      <c r="C70" s="10">
        <v>160</v>
      </c>
      <c r="D70" s="10">
        <v>364</v>
      </c>
      <c r="E70" s="10">
        <v>184</v>
      </c>
      <c r="F70" s="10">
        <v>241</v>
      </c>
      <c r="G70" s="10">
        <v>428</v>
      </c>
      <c r="H70" s="204"/>
      <c r="I70" s="204"/>
      <c r="J70" s="204"/>
      <c r="K70" s="208"/>
    </row>
    <row r="71" spans="2:11" x14ac:dyDescent="0.25">
      <c r="B71" s="3" t="s">
        <v>64</v>
      </c>
      <c r="C71" s="10">
        <v>161</v>
      </c>
      <c r="D71" s="10">
        <v>369</v>
      </c>
      <c r="E71" s="10">
        <v>186</v>
      </c>
      <c r="F71" s="10">
        <v>244</v>
      </c>
      <c r="G71" s="10">
        <v>434</v>
      </c>
      <c r="H71" s="204"/>
      <c r="I71" s="204"/>
      <c r="J71" s="204"/>
      <c r="K71" s="208"/>
    </row>
    <row r="72" spans="2:11" x14ac:dyDescent="0.25">
      <c r="B72" s="3" t="s">
        <v>65</v>
      </c>
      <c r="C72" s="10">
        <v>162</v>
      </c>
      <c r="D72" s="10">
        <v>374</v>
      </c>
      <c r="E72" s="10">
        <v>188</v>
      </c>
      <c r="F72" s="10">
        <v>247</v>
      </c>
      <c r="G72" s="10">
        <v>440</v>
      </c>
      <c r="H72" s="204"/>
      <c r="I72" s="204"/>
      <c r="J72" s="204"/>
      <c r="K72" s="208"/>
    </row>
    <row r="73" spans="2:11" x14ac:dyDescent="0.25">
      <c r="B73" s="3" t="s">
        <v>66</v>
      </c>
      <c r="C73" s="10">
        <v>163</v>
      </c>
      <c r="D73" s="10">
        <v>379</v>
      </c>
      <c r="E73" s="10">
        <v>190</v>
      </c>
      <c r="F73" s="10">
        <v>250</v>
      </c>
      <c r="G73" s="10">
        <v>446</v>
      </c>
      <c r="H73" s="204"/>
      <c r="I73" s="204"/>
      <c r="J73" s="204"/>
      <c r="K73" s="208"/>
    </row>
    <row r="74" spans="2:11" x14ac:dyDescent="0.25">
      <c r="B74" s="3" t="s">
        <v>67</v>
      </c>
      <c r="C74" s="10">
        <v>164</v>
      </c>
      <c r="D74" s="10">
        <v>384</v>
      </c>
      <c r="E74" s="10">
        <v>192</v>
      </c>
      <c r="F74" s="10">
        <v>253</v>
      </c>
      <c r="G74" s="10">
        <v>452</v>
      </c>
      <c r="H74" s="204"/>
      <c r="I74" s="204"/>
      <c r="J74" s="204"/>
      <c r="K74" s="208"/>
    </row>
    <row r="75" spans="2:11" x14ac:dyDescent="0.25">
      <c r="B75" s="3" t="s">
        <v>68</v>
      </c>
      <c r="C75" s="10">
        <v>165</v>
      </c>
      <c r="D75" s="10">
        <v>389</v>
      </c>
      <c r="E75" s="10">
        <v>194</v>
      </c>
      <c r="F75" s="10">
        <v>256</v>
      </c>
      <c r="G75" s="10">
        <v>458</v>
      </c>
      <c r="H75" s="204"/>
      <c r="I75" s="204"/>
      <c r="J75" s="204"/>
      <c r="K75" s="208"/>
    </row>
    <row r="76" spans="2:11" x14ac:dyDescent="0.25">
      <c r="B76" s="3" t="s">
        <v>69</v>
      </c>
      <c r="C76" s="10">
        <v>166</v>
      </c>
      <c r="D76" s="10">
        <v>394</v>
      </c>
      <c r="E76" s="10">
        <v>196</v>
      </c>
      <c r="F76" s="10">
        <v>259</v>
      </c>
      <c r="G76" s="10">
        <v>464</v>
      </c>
      <c r="H76" s="204"/>
      <c r="I76" s="204"/>
      <c r="J76" s="204"/>
      <c r="K76" s="208"/>
    </row>
    <row r="77" spans="2:11" x14ac:dyDescent="0.25">
      <c r="B77" s="3" t="s">
        <v>70</v>
      </c>
      <c r="C77" s="10">
        <v>167</v>
      </c>
      <c r="D77" s="10">
        <v>399</v>
      </c>
      <c r="E77" s="10">
        <v>198</v>
      </c>
      <c r="F77" s="10">
        <v>262</v>
      </c>
      <c r="G77" s="10">
        <v>470</v>
      </c>
      <c r="H77" s="204"/>
      <c r="I77" s="204"/>
      <c r="J77" s="204"/>
      <c r="K77" s="208"/>
    </row>
    <row r="78" spans="2:11" x14ac:dyDescent="0.25">
      <c r="B78" s="3" t="s">
        <v>71</v>
      </c>
      <c r="C78" s="10">
        <v>168</v>
      </c>
      <c r="D78" s="10">
        <v>404</v>
      </c>
      <c r="E78" s="10">
        <v>200</v>
      </c>
      <c r="F78" s="10">
        <v>265</v>
      </c>
      <c r="G78" s="10">
        <v>476</v>
      </c>
      <c r="H78" s="204"/>
      <c r="I78" s="204"/>
      <c r="J78" s="204"/>
      <c r="K78" s="208"/>
    </row>
    <row r="79" spans="2:11" x14ac:dyDescent="0.25">
      <c r="B79" s="3" t="s">
        <v>72</v>
      </c>
      <c r="C79" s="10">
        <v>169</v>
      </c>
      <c r="D79" s="10">
        <v>409</v>
      </c>
      <c r="E79" s="10">
        <v>202</v>
      </c>
      <c r="F79" s="10">
        <v>268</v>
      </c>
      <c r="G79" s="10">
        <v>482</v>
      </c>
      <c r="H79" s="204"/>
      <c r="I79" s="204"/>
      <c r="J79" s="204"/>
      <c r="K79" s="208"/>
    </row>
    <row r="80" spans="2:11" x14ac:dyDescent="0.25">
      <c r="B80" s="3" t="s">
        <v>73</v>
      </c>
      <c r="C80" s="10">
        <v>170</v>
      </c>
      <c r="D80" s="10">
        <v>414</v>
      </c>
      <c r="E80" s="10">
        <v>204</v>
      </c>
      <c r="F80" s="10">
        <v>271</v>
      </c>
      <c r="G80" s="10">
        <v>488</v>
      </c>
      <c r="H80" s="204"/>
      <c r="I80" s="204"/>
      <c r="J80" s="204"/>
      <c r="K80" s="208"/>
    </row>
    <row r="81" spans="2:11" x14ac:dyDescent="0.25">
      <c r="B81" s="3" t="s">
        <v>74</v>
      </c>
      <c r="C81" s="10">
        <v>171</v>
      </c>
      <c r="D81" s="10">
        <v>419</v>
      </c>
      <c r="E81" s="10">
        <v>206</v>
      </c>
      <c r="F81" s="10">
        <v>274</v>
      </c>
      <c r="G81" s="10">
        <v>494</v>
      </c>
      <c r="H81" s="204"/>
      <c r="I81" s="204"/>
      <c r="J81" s="204"/>
      <c r="K81" s="208"/>
    </row>
    <row r="82" spans="2:11" x14ac:dyDescent="0.25">
      <c r="B82" s="3" t="s">
        <v>75</v>
      </c>
      <c r="C82" s="10">
        <v>172</v>
      </c>
      <c r="D82" s="10">
        <v>424</v>
      </c>
      <c r="E82" s="10">
        <v>208</v>
      </c>
      <c r="F82" s="10">
        <v>277</v>
      </c>
      <c r="G82" s="10">
        <v>500</v>
      </c>
      <c r="H82" s="204"/>
      <c r="I82" s="204"/>
      <c r="J82" s="204"/>
      <c r="K82" s="208"/>
    </row>
    <row r="83" spans="2:11" x14ac:dyDescent="0.25">
      <c r="B83" s="3" t="s">
        <v>76</v>
      </c>
      <c r="C83" s="10">
        <v>173</v>
      </c>
      <c r="D83" s="10">
        <v>429</v>
      </c>
      <c r="E83" s="10">
        <v>210</v>
      </c>
      <c r="F83" s="10">
        <v>280</v>
      </c>
      <c r="G83" s="10">
        <v>506</v>
      </c>
      <c r="H83" s="204"/>
      <c r="I83" s="204"/>
      <c r="J83" s="204"/>
      <c r="K83" s="208"/>
    </row>
    <row r="84" spans="2:11" x14ac:dyDescent="0.25">
      <c r="B84" s="3" t="s">
        <v>77</v>
      </c>
      <c r="C84" s="10">
        <v>174</v>
      </c>
      <c r="D84" s="10">
        <v>434</v>
      </c>
      <c r="E84" s="10">
        <v>212</v>
      </c>
      <c r="F84" s="10">
        <v>283</v>
      </c>
      <c r="G84" s="10">
        <v>512</v>
      </c>
      <c r="H84" s="204"/>
      <c r="I84" s="204"/>
      <c r="J84" s="204"/>
      <c r="K84" s="208"/>
    </row>
    <row r="85" spans="2:11" x14ac:dyDescent="0.25">
      <c r="B85" s="3" t="s">
        <v>78</v>
      </c>
      <c r="C85" s="10">
        <v>175</v>
      </c>
      <c r="D85" s="10">
        <v>439</v>
      </c>
      <c r="E85" s="10">
        <v>214</v>
      </c>
      <c r="F85" s="10">
        <v>286</v>
      </c>
      <c r="G85" s="10">
        <v>518</v>
      </c>
      <c r="H85" s="204"/>
      <c r="I85" s="204"/>
      <c r="J85" s="204"/>
      <c r="K85" s="208"/>
    </row>
    <row r="86" spans="2:11" x14ac:dyDescent="0.25">
      <c r="B86" s="3" t="s">
        <v>79</v>
      </c>
      <c r="C86" s="10">
        <v>176</v>
      </c>
      <c r="D86" s="10">
        <v>444</v>
      </c>
      <c r="E86" s="10">
        <v>216</v>
      </c>
      <c r="F86" s="10">
        <v>289</v>
      </c>
      <c r="G86" s="10">
        <v>524</v>
      </c>
      <c r="H86" s="204"/>
      <c r="I86" s="204"/>
      <c r="J86" s="204"/>
      <c r="K86" s="208"/>
    </row>
    <row r="87" spans="2:11" x14ac:dyDescent="0.25">
      <c r="B87" s="3" t="s">
        <v>80</v>
      </c>
      <c r="C87" s="10">
        <v>177</v>
      </c>
      <c r="D87" s="10">
        <v>449</v>
      </c>
      <c r="E87" s="10">
        <v>218</v>
      </c>
      <c r="F87" s="10">
        <v>292</v>
      </c>
      <c r="G87" s="10">
        <v>530</v>
      </c>
      <c r="H87" s="204"/>
      <c r="I87" s="204"/>
      <c r="J87" s="204"/>
      <c r="K87" s="208"/>
    </row>
    <row r="88" spans="2:11" x14ac:dyDescent="0.25">
      <c r="B88" s="3" t="s">
        <v>81</v>
      </c>
      <c r="C88" s="10">
        <v>178</v>
      </c>
      <c r="D88" s="10">
        <v>454</v>
      </c>
      <c r="E88" s="10">
        <v>220</v>
      </c>
      <c r="F88" s="10">
        <v>295</v>
      </c>
      <c r="G88" s="10">
        <v>536</v>
      </c>
      <c r="H88" s="204"/>
      <c r="I88" s="204"/>
      <c r="J88" s="204"/>
      <c r="K88" s="208"/>
    </row>
    <row r="89" spans="2:11" x14ac:dyDescent="0.25">
      <c r="B89" s="3" t="s">
        <v>82</v>
      </c>
      <c r="C89" s="10">
        <v>179</v>
      </c>
      <c r="D89" s="10">
        <v>459</v>
      </c>
      <c r="E89" s="10">
        <v>222</v>
      </c>
      <c r="F89" s="10">
        <v>298</v>
      </c>
      <c r="G89" s="10">
        <v>542</v>
      </c>
      <c r="H89" s="204"/>
      <c r="I89" s="204"/>
      <c r="J89" s="204"/>
      <c r="K89" s="208"/>
    </row>
    <row r="90" spans="2:11" x14ac:dyDescent="0.25">
      <c r="B90" s="3" t="s">
        <v>83</v>
      </c>
      <c r="C90" s="10">
        <v>180</v>
      </c>
      <c r="D90" s="10">
        <v>464</v>
      </c>
      <c r="E90" s="10">
        <v>224</v>
      </c>
      <c r="F90" s="10">
        <v>301</v>
      </c>
      <c r="G90" s="10">
        <v>548</v>
      </c>
      <c r="H90" s="204"/>
      <c r="I90" s="204"/>
      <c r="J90" s="204"/>
      <c r="K90" s="208"/>
    </row>
    <row r="91" spans="2:11" x14ac:dyDescent="0.25">
      <c r="B91" s="3" t="s">
        <v>84</v>
      </c>
      <c r="C91" s="10">
        <v>181</v>
      </c>
      <c r="D91" s="10">
        <v>469</v>
      </c>
      <c r="E91" s="10">
        <v>226</v>
      </c>
      <c r="F91" s="10">
        <v>304</v>
      </c>
      <c r="G91" s="10">
        <v>554</v>
      </c>
      <c r="H91" s="204"/>
      <c r="I91" s="204"/>
      <c r="J91" s="204"/>
      <c r="K91" s="208"/>
    </row>
    <row r="92" spans="2:11" x14ac:dyDescent="0.25">
      <c r="B92" s="3" t="s">
        <v>85</v>
      </c>
      <c r="C92" s="10">
        <v>182</v>
      </c>
      <c r="D92" s="10">
        <v>474</v>
      </c>
      <c r="E92" s="10">
        <v>228</v>
      </c>
      <c r="F92" s="10">
        <v>307</v>
      </c>
      <c r="G92" s="10">
        <v>560</v>
      </c>
      <c r="H92" s="204"/>
      <c r="I92" s="204"/>
      <c r="J92" s="204"/>
      <c r="K92" s="208"/>
    </row>
    <row r="93" spans="2:11" x14ac:dyDescent="0.25">
      <c r="B93" s="3" t="s">
        <v>86</v>
      </c>
      <c r="C93" s="10">
        <v>183</v>
      </c>
      <c r="D93" s="10">
        <v>479</v>
      </c>
      <c r="E93" s="10">
        <v>230</v>
      </c>
      <c r="F93" s="10">
        <v>310</v>
      </c>
      <c r="G93" s="10">
        <v>566</v>
      </c>
      <c r="H93" s="204"/>
      <c r="I93" s="204"/>
      <c r="J93" s="204"/>
      <c r="K93" s="208"/>
    </row>
    <row r="94" spans="2:11" x14ac:dyDescent="0.25">
      <c r="B94" s="3" t="s">
        <v>87</v>
      </c>
      <c r="C94" s="10">
        <v>184</v>
      </c>
      <c r="D94" s="10">
        <v>484</v>
      </c>
      <c r="E94" s="10">
        <v>232</v>
      </c>
      <c r="F94" s="10">
        <v>313</v>
      </c>
      <c r="G94" s="10">
        <v>572</v>
      </c>
      <c r="H94" s="204"/>
      <c r="I94" s="204"/>
      <c r="J94" s="204"/>
      <c r="K94" s="208"/>
    </row>
    <row r="95" spans="2:11" x14ac:dyDescent="0.25">
      <c r="B95" s="3" t="s">
        <v>88</v>
      </c>
      <c r="C95" s="10">
        <v>185</v>
      </c>
      <c r="D95" s="10">
        <v>489</v>
      </c>
      <c r="E95" s="10">
        <v>234</v>
      </c>
      <c r="F95" s="10">
        <v>316</v>
      </c>
      <c r="G95" s="10">
        <v>578</v>
      </c>
      <c r="H95" s="204"/>
      <c r="I95" s="204"/>
      <c r="J95" s="204"/>
      <c r="K95" s="208"/>
    </row>
    <row r="96" spans="2:11" x14ac:dyDescent="0.25">
      <c r="B96" s="3" t="s">
        <v>89</v>
      </c>
      <c r="C96" s="10">
        <v>186</v>
      </c>
      <c r="D96" s="10">
        <v>494</v>
      </c>
      <c r="E96" s="10">
        <v>236</v>
      </c>
      <c r="F96" s="10">
        <v>319</v>
      </c>
      <c r="G96" s="10">
        <v>584</v>
      </c>
      <c r="H96" s="204"/>
      <c r="I96" s="204"/>
      <c r="J96" s="204"/>
      <c r="K96" s="208"/>
    </row>
    <row r="97" spans="2:11" x14ac:dyDescent="0.25">
      <c r="B97" s="3" t="s">
        <v>90</v>
      </c>
      <c r="C97" s="10">
        <v>187</v>
      </c>
      <c r="D97" s="10">
        <v>499</v>
      </c>
      <c r="E97" s="10">
        <v>238</v>
      </c>
      <c r="F97" s="10">
        <v>322</v>
      </c>
      <c r="G97" s="10">
        <v>590</v>
      </c>
      <c r="H97" s="204"/>
      <c r="I97" s="204"/>
      <c r="J97" s="204"/>
      <c r="K97" s="208"/>
    </row>
    <row r="98" spans="2:11" x14ac:dyDescent="0.25">
      <c r="B98" s="3" t="s">
        <v>91</v>
      </c>
      <c r="C98" s="10">
        <v>188</v>
      </c>
      <c r="D98" s="10">
        <v>504</v>
      </c>
      <c r="E98" s="10">
        <v>240</v>
      </c>
      <c r="F98" s="10">
        <v>325</v>
      </c>
      <c r="G98" s="10">
        <v>596</v>
      </c>
      <c r="H98" s="204"/>
      <c r="I98" s="204"/>
      <c r="J98" s="204"/>
      <c r="K98" s="208"/>
    </row>
    <row r="99" spans="2:11" x14ac:dyDescent="0.25">
      <c r="B99" s="3" t="s">
        <v>92</v>
      </c>
      <c r="C99" s="10">
        <v>189</v>
      </c>
      <c r="D99" s="10">
        <v>509</v>
      </c>
      <c r="E99" s="10">
        <v>242</v>
      </c>
      <c r="F99" s="10">
        <v>328</v>
      </c>
      <c r="G99" s="10">
        <v>602</v>
      </c>
      <c r="H99" s="204"/>
      <c r="I99" s="204"/>
      <c r="J99" s="204"/>
      <c r="K99" s="208"/>
    </row>
    <row r="100" spans="2:11" x14ac:dyDescent="0.25">
      <c r="B100" s="3" t="s">
        <v>93</v>
      </c>
      <c r="C100" s="10">
        <v>190</v>
      </c>
      <c r="D100" s="10">
        <v>514</v>
      </c>
      <c r="E100" s="10">
        <v>244</v>
      </c>
      <c r="F100" s="10">
        <v>331</v>
      </c>
      <c r="G100" s="10">
        <v>608</v>
      </c>
      <c r="H100" s="204"/>
      <c r="I100" s="204"/>
      <c r="J100" s="204"/>
      <c r="K100" s="208"/>
    </row>
    <row r="101" spans="2:11" x14ac:dyDescent="0.25">
      <c r="B101" s="3" t="s">
        <v>94</v>
      </c>
      <c r="C101" s="10">
        <v>191</v>
      </c>
      <c r="D101" s="10">
        <v>519</v>
      </c>
      <c r="E101" s="10">
        <v>246</v>
      </c>
      <c r="F101" s="10">
        <v>334</v>
      </c>
      <c r="G101" s="10">
        <v>614</v>
      </c>
      <c r="H101" s="204"/>
      <c r="I101" s="204"/>
      <c r="J101" s="204"/>
      <c r="K101" s="208"/>
    </row>
    <row r="102" spans="2:11" x14ac:dyDescent="0.25">
      <c r="B102" s="3" t="s">
        <v>95</v>
      </c>
      <c r="C102" s="10">
        <v>192</v>
      </c>
      <c r="D102" s="10">
        <v>524</v>
      </c>
      <c r="E102" s="10">
        <v>248</v>
      </c>
      <c r="F102" s="10">
        <v>337</v>
      </c>
      <c r="G102" s="10">
        <v>620</v>
      </c>
      <c r="H102" s="204"/>
      <c r="I102" s="204"/>
      <c r="J102" s="204"/>
      <c r="K102" s="208"/>
    </row>
    <row r="103" spans="2:11" x14ac:dyDescent="0.25">
      <c r="B103" s="3" t="s">
        <v>96</v>
      </c>
      <c r="C103" s="10">
        <v>193</v>
      </c>
      <c r="D103" s="10">
        <v>529</v>
      </c>
      <c r="E103" s="10">
        <v>250</v>
      </c>
      <c r="F103" s="10">
        <v>340</v>
      </c>
      <c r="G103" s="10">
        <v>626</v>
      </c>
      <c r="H103" s="204"/>
      <c r="I103" s="204"/>
      <c r="J103" s="204"/>
      <c r="K103" s="208"/>
    </row>
    <row r="104" spans="2:11" x14ac:dyDescent="0.25">
      <c r="B104" s="3" t="s">
        <v>97</v>
      </c>
      <c r="C104" s="10">
        <v>194</v>
      </c>
      <c r="D104" s="10">
        <v>534</v>
      </c>
      <c r="E104" s="10">
        <v>252</v>
      </c>
      <c r="F104" s="10">
        <v>343</v>
      </c>
      <c r="G104" s="10">
        <v>632</v>
      </c>
      <c r="H104" s="204"/>
      <c r="I104" s="204"/>
      <c r="J104" s="204"/>
      <c r="K104" s="208"/>
    </row>
    <row r="105" spans="2:11" x14ac:dyDescent="0.25">
      <c r="B105" s="3" t="s">
        <v>98</v>
      </c>
      <c r="C105" s="10">
        <v>195</v>
      </c>
      <c r="D105" s="10">
        <v>539</v>
      </c>
      <c r="E105" s="10">
        <v>254</v>
      </c>
      <c r="F105" s="10">
        <v>346</v>
      </c>
      <c r="G105" s="10">
        <v>638</v>
      </c>
      <c r="H105" s="204"/>
      <c r="I105" s="204"/>
      <c r="J105" s="204"/>
      <c r="K105" s="208"/>
    </row>
    <row r="106" spans="2:11" x14ac:dyDescent="0.25">
      <c r="B106" s="3" t="s">
        <v>99</v>
      </c>
      <c r="C106" s="10">
        <v>196</v>
      </c>
      <c r="D106" s="10">
        <v>544</v>
      </c>
      <c r="E106" s="10">
        <v>256</v>
      </c>
      <c r="F106" s="10">
        <v>349</v>
      </c>
      <c r="G106" s="10">
        <v>644</v>
      </c>
      <c r="H106" s="204"/>
      <c r="I106" s="204"/>
      <c r="J106" s="204"/>
      <c r="K106" s="208"/>
    </row>
    <row r="107" spans="2:11" x14ac:dyDescent="0.25">
      <c r="B107" s="3" t="s">
        <v>100</v>
      </c>
      <c r="C107" s="10">
        <v>197</v>
      </c>
      <c r="D107" s="10">
        <v>549</v>
      </c>
      <c r="E107" s="10">
        <v>258</v>
      </c>
      <c r="F107" s="10">
        <v>352</v>
      </c>
      <c r="G107" s="10">
        <v>650</v>
      </c>
      <c r="H107" s="204"/>
      <c r="I107" s="204"/>
      <c r="J107" s="204"/>
      <c r="K107" s="208"/>
    </row>
    <row r="108" spans="2:11" x14ac:dyDescent="0.25">
      <c r="B108" s="3" t="s">
        <v>101</v>
      </c>
      <c r="C108" s="10">
        <v>198</v>
      </c>
      <c r="D108" s="10">
        <v>554</v>
      </c>
      <c r="E108" s="10">
        <v>260</v>
      </c>
      <c r="F108" s="10">
        <v>355</v>
      </c>
      <c r="G108" s="10">
        <v>656</v>
      </c>
      <c r="H108" s="204"/>
      <c r="I108" s="204"/>
      <c r="J108" s="204"/>
      <c r="K108" s="208"/>
    </row>
    <row r="109" spans="2:11" x14ac:dyDescent="0.25">
      <c r="B109" s="3" t="s">
        <v>102</v>
      </c>
      <c r="C109" s="10">
        <v>199</v>
      </c>
      <c r="D109" s="10">
        <v>559</v>
      </c>
      <c r="E109" s="10">
        <v>262</v>
      </c>
      <c r="F109" s="10">
        <v>358</v>
      </c>
      <c r="G109" s="10">
        <v>662</v>
      </c>
      <c r="H109" s="204"/>
      <c r="I109" s="204"/>
      <c r="J109" s="204"/>
      <c r="K109" s="208"/>
    </row>
    <row r="110" spans="2:11" x14ac:dyDescent="0.25">
      <c r="B110" s="3" t="s">
        <v>103</v>
      </c>
      <c r="C110" s="10">
        <v>200</v>
      </c>
      <c r="D110" s="10">
        <v>564</v>
      </c>
      <c r="E110" s="10">
        <v>264</v>
      </c>
      <c r="F110" s="10">
        <v>361</v>
      </c>
      <c r="G110" s="10">
        <v>668</v>
      </c>
      <c r="H110" s="204"/>
      <c r="I110" s="204"/>
      <c r="J110" s="204"/>
      <c r="K110" s="208"/>
    </row>
    <row r="111" spans="2:11" x14ac:dyDescent="0.25">
      <c r="B111" s="3" t="s">
        <v>104</v>
      </c>
      <c r="C111" s="10">
        <v>201</v>
      </c>
      <c r="D111" s="10">
        <v>569</v>
      </c>
      <c r="E111" s="10">
        <v>266</v>
      </c>
      <c r="F111" s="10">
        <v>364</v>
      </c>
      <c r="G111" s="10">
        <v>674</v>
      </c>
      <c r="H111" s="204"/>
      <c r="I111" s="204"/>
      <c r="J111" s="204"/>
      <c r="K111" s="208"/>
    </row>
    <row r="112" spans="2:11" x14ac:dyDescent="0.25">
      <c r="B112" s="3" t="s">
        <v>105</v>
      </c>
      <c r="C112" s="10">
        <v>202</v>
      </c>
      <c r="D112" s="10">
        <v>574</v>
      </c>
      <c r="E112" s="10">
        <v>268</v>
      </c>
      <c r="F112" s="10">
        <v>367</v>
      </c>
      <c r="G112" s="10">
        <v>680</v>
      </c>
      <c r="H112" s="204"/>
      <c r="I112" s="204"/>
      <c r="J112" s="204"/>
      <c r="K112" s="208"/>
    </row>
    <row r="113" spans="2:11" x14ac:dyDescent="0.25">
      <c r="B113" s="3" t="s">
        <v>106</v>
      </c>
      <c r="C113" s="10">
        <v>203</v>
      </c>
      <c r="D113" s="10">
        <v>579</v>
      </c>
      <c r="E113" s="10">
        <v>270</v>
      </c>
      <c r="F113" s="10">
        <v>370</v>
      </c>
      <c r="G113" s="10">
        <v>686</v>
      </c>
      <c r="H113" s="204"/>
      <c r="I113" s="204"/>
      <c r="J113" s="204"/>
      <c r="K113" s="208"/>
    </row>
    <row r="114" spans="2:11" x14ac:dyDescent="0.25">
      <c r="B114" s="3" t="s">
        <v>107</v>
      </c>
      <c r="C114" s="10">
        <v>204</v>
      </c>
      <c r="D114" s="10">
        <v>584</v>
      </c>
      <c r="E114" s="10">
        <v>272</v>
      </c>
      <c r="F114" s="10">
        <v>373</v>
      </c>
      <c r="G114" s="109">
        <v>692</v>
      </c>
      <c r="H114" s="204"/>
      <c r="I114" s="204"/>
      <c r="J114" s="204"/>
      <c r="K114" s="208"/>
    </row>
    <row r="115" spans="2:11" x14ac:dyDescent="0.25">
      <c r="H115" s="207"/>
    </row>
  </sheetData>
  <sheetProtection sheet="1" formatCells="0"/>
  <mergeCells count="1">
    <mergeCell ref="B11:E11"/>
  </mergeCell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36762-D1AD-4D56-8CE7-EC7C0AECCDDE}">
  <sheetPr codeName="Sheet2">
    <tabColor rgb="FF00B050"/>
  </sheetPr>
  <dimension ref="B7:J112"/>
  <sheetViews>
    <sheetView showGridLines="0" zoomScale="98" zoomScaleNormal="98" workbookViewId="0">
      <selection activeCell="L9" sqref="L9"/>
    </sheetView>
  </sheetViews>
  <sheetFormatPr defaultRowHeight="15" x14ac:dyDescent="0.25"/>
  <cols>
    <col min="1" max="1" width="5.42578125" customWidth="1"/>
    <col min="2" max="2" width="19" bestFit="1" customWidth="1"/>
    <col min="3" max="3" width="10.85546875" customWidth="1"/>
    <col min="4" max="4" width="9.5703125" customWidth="1"/>
    <col min="5" max="5" width="12" customWidth="1"/>
    <col min="6" max="6" width="13.85546875" customWidth="1"/>
    <col min="7" max="7" width="12.5703125" customWidth="1"/>
    <col min="8" max="8" width="20" customWidth="1"/>
    <col min="9" max="9" width="15.5703125" customWidth="1"/>
    <col min="10" max="10" width="14" customWidth="1"/>
  </cols>
  <sheetData>
    <row r="7" spans="2:10" ht="9.75" customHeight="1" x14ac:dyDescent="0.25"/>
    <row r="8" spans="2:10" ht="31.5" customHeight="1" thickBot="1" x14ac:dyDescent="0.3"/>
    <row r="9" spans="2:10" ht="24.75" customHeight="1" thickBot="1" x14ac:dyDescent="0.3">
      <c r="B9" s="238" t="s">
        <v>431</v>
      </c>
      <c r="C9" s="239"/>
      <c r="D9" s="239"/>
      <c r="E9" s="240"/>
      <c r="F9" s="205"/>
      <c r="H9" s="117" t="s">
        <v>116</v>
      </c>
      <c r="I9" s="116">
        <v>0.05</v>
      </c>
    </row>
    <row r="10" spans="2:10" ht="18.75" customHeight="1" x14ac:dyDescent="0.25"/>
    <row r="12" spans="2:10" x14ac:dyDescent="0.25">
      <c r="B12" s="9" t="s">
        <v>7</v>
      </c>
      <c r="C12" s="9" t="s">
        <v>8</v>
      </c>
      <c r="D12" s="9" t="s">
        <v>9</v>
      </c>
      <c r="E12" s="9" t="s">
        <v>10</v>
      </c>
      <c r="F12" s="9" t="s">
        <v>11</v>
      </c>
      <c r="G12" s="9" t="s">
        <v>12</v>
      </c>
      <c r="H12" s="11" t="s">
        <v>115</v>
      </c>
      <c r="I12" s="110" t="s">
        <v>117</v>
      </c>
      <c r="J12" s="111" t="s">
        <v>389</v>
      </c>
    </row>
    <row r="13" spans="2:10" x14ac:dyDescent="0.25">
      <c r="B13" s="3" t="s">
        <v>110</v>
      </c>
      <c r="C13" s="10">
        <v>105</v>
      </c>
      <c r="D13" s="10">
        <v>89</v>
      </c>
      <c r="E13" s="10">
        <v>201</v>
      </c>
      <c r="F13" s="10">
        <v>76</v>
      </c>
      <c r="G13" s="10">
        <v>98</v>
      </c>
      <c r="H13" s="10">
        <f>SUM(C13:G13)</f>
        <v>569</v>
      </c>
      <c r="I13" s="184"/>
      <c r="J13" s="185"/>
    </row>
    <row r="14" spans="2:10" x14ac:dyDescent="0.25">
      <c r="B14" s="3" t="s">
        <v>13</v>
      </c>
      <c r="C14" s="10">
        <v>106</v>
      </c>
      <c r="D14" s="10">
        <v>94</v>
      </c>
      <c r="E14" s="10">
        <v>189</v>
      </c>
      <c r="F14" s="10">
        <v>79</v>
      </c>
      <c r="G14" s="10">
        <v>104</v>
      </c>
      <c r="H14" s="10">
        <f t="shared" ref="H14:H77" si="0">SUM(C14:G14)</f>
        <v>572</v>
      </c>
      <c r="I14" s="184"/>
      <c r="J14" s="185"/>
    </row>
    <row r="15" spans="2:10" x14ac:dyDescent="0.25">
      <c r="B15" s="3" t="s">
        <v>111</v>
      </c>
      <c r="C15" s="10">
        <v>107</v>
      </c>
      <c r="D15" s="10">
        <v>99</v>
      </c>
      <c r="E15" s="10">
        <v>177</v>
      </c>
      <c r="F15" s="10">
        <v>82</v>
      </c>
      <c r="G15" s="10">
        <v>110</v>
      </c>
      <c r="H15" s="10">
        <f t="shared" si="0"/>
        <v>575</v>
      </c>
      <c r="I15" s="184"/>
      <c r="J15" s="185"/>
    </row>
    <row r="16" spans="2:10" x14ac:dyDescent="0.25">
      <c r="B16" s="3" t="s">
        <v>112</v>
      </c>
      <c r="C16" s="10">
        <v>108</v>
      </c>
      <c r="D16" s="10">
        <v>104</v>
      </c>
      <c r="E16" s="10">
        <v>165</v>
      </c>
      <c r="F16" s="10">
        <v>85</v>
      </c>
      <c r="G16" s="10">
        <v>116</v>
      </c>
      <c r="H16" s="10">
        <f t="shared" si="0"/>
        <v>578</v>
      </c>
      <c r="I16" s="184"/>
      <c r="J16" s="185"/>
    </row>
    <row r="17" spans="2:10" x14ac:dyDescent="0.25">
      <c r="B17" s="3" t="s">
        <v>14</v>
      </c>
      <c r="C17" s="10">
        <v>109</v>
      </c>
      <c r="D17" s="10">
        <v>109</v>
      </c>
      <c r="E17" s="10">
        <v>153</v>
      </c>
      <c r="F17" s="10">
        <v>88</v>
      </c>
      <c r="G17" s="10">
        <v>122</v>
      </c>
      <c r="H17" s="10">
        <f t="shared" si="0"/>
        <v>581</v>
      </c>
      <c r="I17" s="184"/>
      <c r="J17" s="185"/>
    </row>
    <row r="18" spans="2:10" x14ac:dyDescent="0.25">
      <c r="B18" s="3" t="s">
        <v>113</v>
      </c>
      <c r="C18" s="10">
        <v>110</v>
      </c>
      <c r="D18" s="10">
        <v>114</v>
      </c>
      <c r="E18" s="10">
        <v>141</v>
      </c>
      <c r="F18" s="10">
        <v>91</v>
      </c>
      <c r="G18" s="10">
        <v>128</v>
      </c>
      <c r="H18" s="10">
        <f t="shared" si="0"/>
        <v>584</v>
      </c>
      <c r="I18" s="184"/>
      <c r="J18" s="185"/>
    </row>
    <row r="19" spans="2:10" x14ac:dyDescent="0.25">
      <c r="B19" s="3" t="s">
        <v>15</v>
      </c>
      <c r="C19" s="10">
        <v>111</v>
      </c>
      <c r="D19" s="10">
        <v>119</v>
      </c>
      <c r="E19" s="10">
        <v>129</v>
      </c>
      <c r="F19" s="10">
        <v>94</v>
      </c>
      <c r="G19" s="10">
        <v>134</v>
      </c>
      <c r="H19" s="10">
        <f t="shared" si="0"/>
        <v>587</v>
      </c>
      <c r="I19" s="184"/>
      <c r="J19" s="185"/>
    </row>
    <row r="20" spans="2:10" x14ac:dyDescent="0.25">
      <c r="B20" s="3" t="s">
        <v>16</v>
      </c>
      <c r="C20" s="10">
        <v>112</v>
      </c>
      <c r="D20" s="10">
        <v>124</v>
      </c>
      <c r="E20" s="10">
        <v>117</v>
      </c>
      <c r="F20" s="10">
        <v>97</v>
      </c>
      <c r="G20" s="10">
        <v>140</v>
      </c>
      <c r="H20" s="10">
        <f t="shared" si="0"/>
        <v>590</v>
      </c>
      <c r="I20" s="184"/>
      <c r="J20" s="185"/>
    </row>
    <row r="21" spans="2:10" x14ac:dyDescent="0.25">
      <c r="B21" s="3" t="s">
        <v>17</v>
      </c>
      <c r="C21" s="10">
        <v>113</v>
      </c>
      <c r="D21" s="10">
        <v>129</v>
      </c>
      <c r="E21" s="10">
        <v>105</v>
      </c>
      <c r="F21" s="10">
        <v>100</v>
      </c>
      <c r="G21" s="10">
        <v>146</v>
      </c>
      <c r="H21" s="10">
        <f t="shared" si="0"/>
        <v>593</v>
      </c>
      <c r="I21" s="184"/>
      <c r="J21" s="185"/>
    </row>
    <row r="22" spans="2:10" x14ac:dyDescent="0.25">
      <c r="B22" s="3" t="s">
        <v>114</v>
      </c>
      <c r="C22" s="10">
        <v>114</v>
      </c>
      <c r="D22" s="10">
        <v>134</v>
      </c>
      <c r="E22" s="10">
        <v>93</v>
      </c>
      <c r="F22" s="10">
        <v>103</v>
      </c>
      <c r="G22" s="10">
        <v>152</v>
      </c>
      <c r="H22" s="10">
        <f t="shared" si="0"/>
        <v>596</v>
      </c>
      <c r="I22" s="184"/>
      <c r="J22" s="185"/>
    </row>
    <row r="23" spans="2:10" x14ac:dyDescent="0.25">
      <c r="B23" s="3" t="s">
        <v>18</v>
      </c>
      <c r="C23" s="10">
        <v>115</v>
      </c>
      <c r="D23" s="10">
        <v>139</v>
      </c>
      <c r="E23" s="10">
        <v>81</v>
      </c>
      <c r="F23" s="10">
        <v>106</v>
      </c>
      <c r="G23" s="10">
        <v>158</v>
      </c>
      <c r="H23" s="10">
        <f t="shared" si="0"/>
        <v>599</v>
      </c>
      <c r="I23" s="184"/>
      <c r="J23" s="185"/>
    </row>
    <row r="24" spans="2:10" x14ac:dyDescent="0.25">
      <c r="B24" s="3" t="s">
        <v>19</v>
      </c>
      <c r="C24" s="10">
        <v>116</v>
      </c>
      <c r="D24" s="10">
        <v>144</v>
      </c>
      <c r="E24" s="10">
        <v>69</v>
      </c>
      <c r="F24" s="10">
        <v>109</v>
      </c>
      <c r="G24" s="10">
        <v>164</v>
      </c>
      <c r="H24" s="10">
        <f t="shared" si="0"/>
        <v>602</v>
      </c>
      <c r="I24" s="184"/>
      <c r="J24" s="185"/>
    </row>
    <row r="25" spans="2:10" x14ac:dyDescent="0.25">
      <c r="B25" s="3" t="s">
        <v>20</v>
      </c>
      <c r="C25" s="10">
        <v>117</v>
      </c>
      <c r="D25" s="10">
        <v>149</v>
      </c>
      <c r="E25" s="10">
        <v>77</v>
      </c>
      <c r="F25" s="10">
        <v>112</v>
      </c>
      <c r="G25" s="10">
        <v>170</v>
      </c>
      <c r="H25" s="10">
        <f t="shared" si="0"/>
        <v>625</v>
      </c>
      <c r="I25" s="184"/>
      <c r="J25" s="185"/>
    </row>
    <row r="26" spans="2:10" x14ac:dyDescent="0.25">
      <c r="B26" s="3" t="s">
        <v>21</v>
      </c>
      <c r="C26" s="10">
        <v>118</v>
      </c>
      <c r="D26" s="10">
        <v>154</v>
      </c>
      <c r="E26" s="10">
        <v>85</v>
      </c>
      <c r="F26" s="10">
        <v>115</v>
      </c>
      <c r="G26" s="10">
        <v>176</v>
      </c>
      <c r="H26" s="10">
        <f t="shared" si="0"/>
        <v>648</v>
      </c>
      <c r="I26" s="184"/>
      <c r="J26" s="185"/>
    </row>
    <row r="27" spans="2:10" x14ac:dyDescent="0.25">
      <c r="B27" s="3" t="s">
        <v>22</v>
      </c>
      <c r="C27" s="10">
        <v>119</v>
      </c>
      <c r="D27" s="10">
        <v>159</v>
      </c>
      <c r="E27" s="10">
        <v>93</v>
      </c>
      <c r="F27" s="10">
        <v>118</v>
      </c>
      <c r="G27" s="10">
        <v>182</v>
      </c>
      <c r="H27" s="10">
        <f t="shared" si="0"/>
        <v>671</v>
      </c>
      <c r="I27" s="184"/>
      <c r="J27" s="185"/>
    </row>
    <row r="28" spans="2:10" x14ac:dyDescent="0.25">
      <c r="B28" s="3" t="s">
        <v>23</v>
      </c>
      <c r="C28" s="10">
        <v>120</v>
      </c>
      <c r="D28" s="10">
        <v>164</v>
      </c>
      <c r="E28" s="10">
        <v>101</v>
      </c>
      <c r="F28" s="10">
        <v>121</v>
      </c>
      <c r="G28" s="10">
        <v>188</v>
      </c>
      <c r="H28" s="10">
        <f t="shared" si="0"/>
        <v>694</v>
      </c>
      <c r="I28" s="184"/>
      <c r="J28" s="185"/>
    </row>
    <row r="29" spans="2:10" x14ac:dyDescent="0.25">
      <c r="B29" s="3" t="s">
        <v>24</v>
      </c>
      <c r="C29" s="10">
        <v>121</v>
      </c>
      <c r="D29" s="10">
        <v>169</v>
      </c>
      <c r="E29" s="10">
        <v>109</v>
      </c>
      <c r="F29" s="10">
        <v>124</v>
      </c>
      <c r="G29" s="10">
        <v>194</v>
      </c>
      <c r="H29" s="10">
        <f t="shared" si="0"/>
        <v>717</v>
      </c>
      <c r="I29" s="184"/>
      <c r="J29" s="185"/>
    </row>
    <row r="30" spans="2:10" x14ac:dyDescent="0.25">
      <c r="B30" s="3" t="s">
        <v>25</v>
      </c>
      <c r="C30" s="10">
        <v>122</v>
      </c>
      <c r="D30" s="10">
        <v>174</v>
      </c>
      <c r="E30" s="10">
        <v>117</v>
      </c>
      <c r="F30" s="10">
        <v>127</v>
      </c>
      <c r="G30" s="10">
        <v>200</v>
      </c>
      <c r="H30" s="10">
        <f t="shared" si="0"/>
        <v>740</v>
      </c>
      <c r="I30" s="184"/>
      <c r="J30" s="185"/>
    </row>
    <row r="31" spans="2:10" x14ac:dyDescent="0.25">
      <c r="B31" s="3" t="s">
        <v>26</v>
      </c>
      <c r="C31" s="10">
        <v>123</v>
      </c>
      <c r="D31" s="10">
        <v>179</v>
      </c>
      <c r="E31" s="10">
        <v>125</v>
      </c>
      <c r="F31" s="10">
        <v>130</v>
      </c>
      <c r="G31" s="10">
        <v>206</v>
      </c>
      <c r="H31" s="10">
        <f t="shared" si="0"/>
        <v>763</v>
      </c>
      <c r="I31" s="184"/>
      <c r="J31" s="185"/>
    </row>
    <row r="32" spans="2:10" x14ac:dyDescent="0.25">
      <c r="B32" s="3" t="s">
        <v>27</v>
      </c>
      <c r="C32" s="10">
        <v>124</v>
      </c>
      <c r="D32" s="10">
        <v>184</v>
      </c>
      <c r="E32" s="10">
        <v>133</v>
      </c>
      <c r="F32" s="10">
        <v>133</v>
      </c>
      <c r="G32" s="10">
        <v>212</v>
      </c>
      <c r="H32" s="10">
        <f t="shared" si="0"/>
        <v>786</v>
      </c>
      <c r="I32" s="184"/>
      <c r="J32" s="185"/>
    </row>
    <row r="33" spans="2:10" x14ac:dyDescent="0.25">
      <c r="B33" s="3" t="s">
        <v>28</v>
      </c>
      <c r="C33" s="10">
        <v>125</v>
      </c>
      <c r="D33" s="10">
        <v>189</v>
      </c>
      <c r="E33" s="10">
        <v>141</v>
      </c>
      <c r="F33" s="10">
        <v>136</v>
      </c>
      <c r="G33" s="10">
        <v>218</v>
      </c>
      <c r="H33" s="10">
        <f t="shared" si="0"/>
        <v>809</v>
      </c>
      <c r="I33" s="184"/>
      <c r="J33" s="185"/>
    </row>
    <row r="34" spans="2:10" x14ac:dyDescent="0.25">
      <c r="B34" s="3" t="s">
        <v>29</v>
      </c>
      <c r="C34" s="10">
        <v>126</v>
      </c>
      <c r="D34" s="10">
        <v>194</v>
      </c>
      <c r="E34" s="10">
        <v>149</v>
      </c>
      <c r="F34" s="10">
        <v>139</v>
      </c>
      <c r="G34" s="10">
        <v>224</v>
      </c>
      <c r="H34" s="10">
        <f t="shared" si="0"/>
        <v>832</v>
      </c>
      <c r="I34" s="184"/>
      <c r="J34" s="185"/>
    </row>
    <row r="35" spans="2:10" x14ac:dyDescent="0.25">
      <c r="B35" s="3" t="s">
        <v>30</v>
      </c>
      <c r="C35" s="10">
        <v>127</v>
      </c>
      <c r="D35" s="10">
        <v>199</v>
      </c>
      <c r="E35" s="10">
        <v>157</v>
      </c>
      <c r="F35" s="10">
        <v>142</v>
      </c>
      <c r="G35" s="10">
        <v>230</v>
      </c>
      <c r="H35" s="10">
        <f t="shared" si="0"/>
        <v>855</v>
      </c>
      <c r="I35" s="184"/>
      <c r="J35" s="185"/>
    </row>
    <row r="36" spans="2:10" x14ac:dyDescent="0.25">
      <c r="B36" s="3" t="s">
        <v>31</v>
      </c>
      <c r="C36" s="10">
        <v>128</v>
      </c>
      <c r="D36" s="10">
        <v>204</v>
      </c>
      <c r="E36" s="10">
        <v>165</v>
      </c>
      <c r="F36" s="10">
        <v>145</v>
      </c>
      <c r="G36" s="10">
        <v>236</v>
      </c>
      <c r="H36" s="10">
        <f t="shared" si="0"/>
        <v>878</v>
      </c>
      <c r="I36" s="184"/>
      <c r="J36" s="185"/>
    </row>
    <row r="37" spans="2:10" x14ac:dyDescent="0.25">
      <c r="B37" s="3" t="s">
        <v>32</v>
      </c>
      <c r="C37" s="10">
        <v>129</v>
      </c>
      <c r="D37" s="10">
        <v>209</v>
      </c>
      <c r="E37" s="10">
        <v>173</v>
      </c>
      <c r="F37" s="10">
        <v>148</v>
      </c>
      <c r="G37" s="10">
        <v>242</v>
      </c>
      <c r="H37" s="10">
        <f t="shared" si="0"/>
        <v>901</v>
      </c>
      <c r="I37" s="184"/>
      <c r="J37" s="185"/>
    </row>
    <row r="38" spans="2:10" x14ac:dyDescent="0.25">
      <c r="B38" s="3" t="s">
        <v>33</v>
      </c>
      <c r="C38" s="10">
        <v>130</v>
      </c>
      <c r="D38" s="10">
        <v>214</v>
      </c>
      <c r="E38" s="10">
        <v>181</v>
      </c>
      <c r="F38" s="10">
        <v>151</v>
      </c>
      <c r="G38" s="10">
        <v>248</v>
      </c>
      <c r="H38" s="10">
        <f t="shared" si="0"/>
        <v>924</v>
      </c>
      <c r="I38" s="184"/>
      <c r="J38" s="185"/>
    </row>
    <row r="39" spans="2:10" x14ac:dyDescent="0.25">
      <c r="B39" s="3" t="s">
        <v>34</v>
      </c>
      <c r="C39" s="10">
        <v>131</v>
      </c>
      <c r="D39" s="10">
        <v>219</v>
      </c>
      <c r="E39" s="10">
        <v>189</v>
      </c>
      <c r="F39" s="10">
        <v>154</v>
      </c>
      <c r="G39" s="10">
        <v>254</v>
      </c>
      <c r="H39" s="10">
        <f t="shared" si="0"/>
        <v>947</v>
      </c>
      <c r="I39" s="184"/>
      <c r="J39" s="185"/>
    </row>
    <row r="40" spans="2:10" x14ac:dyDescent="0.25">
      <c r="B40" s="3" t="s">
        <v>35</v>
      </c>
      <c r="C40" s="10">
        <v>132</v>
      </c>
      <c r="D40" s="10">
        <v>224</v>
      </c>
      <c r="E40" s="10">
        <v>197</v>
      </c>
      <c r="F40" s="10">
        <v>157</v>
      </c>
      <c r="G40" s="10">
        <v>260</v>
      </c>
      <c r="H40" s="10">
        <f t="shared" si="0"/>
        <v>970</v>
      </c>
      <c r="I40" s="184"/>
      <c r="J40" s="185"/>
    </row>
    <row r="41" spans="2:10" x14ac:dyDescent="0.25">
      <c r="B41" s="3" t="s">
        <v>36</v>
      </c>
      <c r="C41" s="10">
        <v>133</v>
      </c>
      <c r="D41" s="10">
        <v>229</v>
      </c>
      <c r="E41" s="10">
        <v>205</v>
      </c>
      <c r="F41" s="10">
        <v>160</v>
      </c>
      <c r="G41" s="10">
        <v>266</v>
      </c>
      <c r="H41" s="10">
        <f t="shared" si="0"/>
        <v>993</v>
      </c>
      <c r="I41" s="184"/>
      <c r="J41" s="185"/>
    </row>
    <row r="42" spans="2:10" x14ac:dyDescent="0.25">
      <c r="B42" s="3" t="s">
        <v>37</v>
      </c>
      <c r="C42" s="10">
        <v>134</v>
      </c>
      <c r="D42" s="10">
        <v>234</v>
      </c>
      <c r="E42" s="10">
        <v>87</v>
      </c>
      <c r="F42" s="10">
        <v>163</v>
      </c>
      <c r="G42" s="10">
        <v>272</v>
      </c>
      <c r="H42" s="10">
        <f t="shared" si="0"/>
        <v>890</v>
      </c>
      <c r="I42" s="184"/>
      <c r="J42" s="185"/>
    </row>
    <row r="43" spans="2:10" x14ac:dyDescent="0.25">
      <c r="B43" s="3" t="s">
        <v>38</v>
      </c>
      <c r="C43" s="10">
        <v>135</v>
      </c>
      <c r="D43" s="10">
        <v>239</v>
      </c>
      <c r="E43" s="10">
        <v>98</v>
      </c>
      <c r="F43" s="10">
        <v>166</v>
      </c>
      <c r="G43" s="10">
        <v>278</v>
      </c>
      <c r="H43" s="10">
        <f t="shared" si="0"/>
        <v>916</v>
      </c>
      <c r="I43" s="184"/>
      <c r="J43" s="185"/>
    </row>
    <row r="44" spans="2:10" x14ac:dyDescent="0.25">
      <c r="B44" s="3" t="s">
        <v>39</v>
      </c>
      <c r="C44" s="10">
        <v>136</v>
      </c>
      <c r="D44" s="10">
        <v>244</v>
      </c>
      <c r="E44" s="10">
        <v>109</v>
      </c>
      <c r="F44" s="10">
        <v>169</v>
      </c>
      <c r="G44" s="10">
        <v>284</v>
      </c>
      <c r="H44" s="10">
        <f t="shared" si="0"/>
        <v>942</v>
      </c>
      <c r="I44" s="184"/>
      <c r="J44" s="185"/>
    </row>
    <row r="45" spans="2:10" x14ac:dyDescent="0.25">
      <c r="B45" s="3" t="s">
        <v>40</v>
      </c>
      <c r="C45" s="10">
        <v>137</v>
      </c>
      <c r="D45" s="10">
        <v>249</v>
      </c>
      <c r="E45" s="10">
        <v>120</v>
      </c>
      <c r="F45" s="10">
        <v>172</v>
      </c>
      <c r="G45" s="10">
        <v>290</v>
      </c>
      <c r="H45" s="10">
        <f t="shared" si="0"/>
        <v>968</v>
      </c>
      <c r="I45" s="184"/>
      <c r="J45" s="185"/>
    </row>
    <row r="46" spans="2:10" x14ac:dyDescent="0.25">
      <c r="B46" s="3" t="s">
        <v>41</v>
      </c>
      <c r="C46" s="10">
        <v>138</v>
      </c>
      <c r="D46" s="10">
        <v>254</v>
      </c>
      <c r="E46" s="10">
        <v>131</v>
      </c>
      <c r="F46" s="10">
        <v>175</v>
      </c>
      <c r="G46" s="10">
        <v>296</v>
      </c>
      <c r="H46" s="10">
        <f t="shared" si="0"/>
        <v>994</v>
      </c>
      <c r="I46" s="184"/>
      <c r="J46" s="185"/>
    </row>
    <row r="47" spans="2:10" x14ac:dyDescent="0.25">
      <c r="B47" s="3" t="s">
        <v>42</v>
      </c>
      <c r="C47" s="10">
        <v>139</v>
      </c>
      <c r="D47" s="10">
        <v>259</v>
      </c>
      <c r="E47" s="10">
        <v>142</v>
      </c>
      <c r="F47" s="10">
        <v>178</v>
      </c>
      <c r="G47" s="10">
        <v>302</v>
      </c>
      <c r="H47" s="10">
        <f t="shared" si="0"/>
        <v>1020</v>
      </c>
      <c r="I47" s="184"/>
      <c r="J47" s="185"/>
    </row>
    <row r="48" spans="2:10" x14ac:dyDescent="0.25">
      <c r="B48" s="3" t="s">
        <v>43</v>
      </c>
      <c r="C48" s="10">
        <v>140</v>
      </c>
      <c r="D48" s="10">
        <v>264</v>
      </c>
      <c r="E48" s="10">
        <v>144</v>
      </c>
      <c r="F48" s="10">
        <v>181</v>
      </c>
      <c r="G48" s="10">
        <v>308</v>
      </c>
      <c r="H48" s="10">
        <f t="shared" si="0"/>
        <v>1037</v>
      </c>
      <c r="I48" s="184"/>
      <c r="J48" s="185"/>
    </row>
    <row r="49" spans="2:10" x14ac:dyDescent="0.25">
      <c r="B49" s="3" t="s">
        <v>44</v>
      </c>
      <c r="C49" s="10">
        <v>141</v>
      </c>
      <c r="D49" s="10">
        <v>269</v>
      </c>
      <c r="E49" s="10">
        <v>146</v>
      </c>
      <c r="F49" s="10">
        <v>184</v>
      </c>
      <c r="G49" s="10">
        <v>314</v>
      </c>
      <c r="H49" s="10">
        <f t="shared" si="0"/>
        <v>1054</v>
      </c>
      <c r="I49" s="184"/>
      <c r="J49" s="185"/>
    </row>
    <row r="50" spans="2:10" x14ac:dyDescent="0.25">
      <c r="B50" s="3" t="s">
        <v>45</v>
      </c>
      <c r="C50" s="10">
        <v>142</v>
      </c>
      <c r="D50" s="10">
        <v>274</v>
      </c>
      <c r="E50" s="10">
        <v>148</v>
      </c>
      <c r="F50" s="10">
        <v>187</v>
      </c>
      <c r="G50" s="10">
        <v>320</v>
      </c>
      <c r="H50" s="10">
        <f t="shared" si="0"/>
        <v>1071</v>
      </c>
      <c r="I50" s="184"/>
      <c r="J50" s="185"/>
    </row>
    <row r="51" spans="2:10" x14ac:dyDescent="0.25">
      <c r="B51" s="3" t="s">
        <v>46</v>
      </c>
      <c r="C51" s="10">
        <v>143</v>
      </c>
      <c r="D51" s="10">
        <v>279</v>
      </c>
      <c r="E51" s="10">
        <v>150</v>
      </c>
      <c r="F51" s="10">
        <v>190</v>
      </c>
      <c r="G51" s="10">
        <v>326</v>
      </c>
      <c r="H51" s="10">
        <f t="shared" si="0"/>
        <v>1088</v>
      </c>
      <c r="I51" s="184"/>
      <c r="J51" s="185"/>
    </row>
    <row r="52" spans="2:10" x14ac:dyDescent="0.25">
      <c r="B52" s="3" t="s">
        <v>47</v>
      </c>
      <c r="C52" s="10">
        <v>144</v>
      </c>
      <c r="D52" s="10">
        <v>284</v>
      </c>
      <c r="E52" s="10">
        <v>152</v>
      </c>
      <c r="F52" s="10">
        <v>193</v>
      </c>
      <c r="G52" s="10">
        <v>332</v>
      </c>
      <c r="H52" s="10">
        <f t="shared" si="0"/>
        <v>1105</v>
      </c>
      <c r="I52" s="184"/>
      <c r="J52" s="185"/>
    </row>
    <row r="53" spans="2:10" x14ac:dyDescent="0.25">
      <c r="B53" s="3" t="s">
        <v>48</v>
      </c>
      <c r="C53" s="10">
        <v>145</v>
      </c>
      <c r="D53" s="10">
        <v>289</v>
      </c>
      <c r="E53" s="10">
        <v>154</v>
      </c>
      <c r="F53" s="10">
        <v>196</v>
      </c>
      <c r="G53" s="10">
        <v>338</v>
      </c>
      <c r="H53" s="10">
        <f t="shared" si="0"/>
        <v>1122</v>
      </c>
      <c r="I53" s="184"/>
      <c r="J53" s="185"/>
    </row>
    <row r="54" spans="2:10" x14ac:dyDescent="0.25">
      <c r="B54" s="3" t="s">
        <v>49</v>
      </c>
      <c r="C54" s="10">
        <v>146</v>
      </c>
      <c r="D54" s="10">
        <v>294</v>
      </c>
      <c r="E54" s="10">
        <v>156</v>
      </c>
      <c r="F54" s="10">
        <v>199</v>
      </c>
      <c r="G54" s="10">
        <v>344</v>
      </c>
      <c r="H54" s="10">
        <f t="shared" si="0"/>
        <v>1139</v>
      </c>
      <c r="I54" s="184"/>
      <c r="J54" s="185"/>
    </row>
    <row r="55" spans="2:10" x14ac:dyDescent="0.25">
      <c r="B55" s="3" t="s">
        <v>50</v>
      </c>
      <c r="C55" s="10">
        <v>147</v>
      </c>
      <c r="D55" s="10">
        <v>299</v>
      </c>
      <c r="E55" s="10">
        <v>158</v>
      </c>
      <c r="F55" s="10">
        <v>202</v>
      </c>
      <c r="G55" s="10">
        <v>350</v>
      </c>
      <c r="H55" s="10">
        <f t="shared" si="0"/>
        <v>1156</v>
      </c>
      <c r="I55" s="184"/>
      <c r="J55" s="185"/>
    </row>
    <row r="56" spans="2:10" x14ac:dyDescent="0.25">
      <c r="B56" s="3" t="s">
        <v>51</v>
      </c>
      <c r="C56" s="10">
        <v>148</v>
      </c>
      <c r="D56" s="10">
        <v>304</v>
      </c>
      <c r="E56" s="10">
        <v>160</v>
      </c>
      <c r="F56" s="10">
        <v>205</v>
      </c>
      <c r="G56" s="10">
        <v>356</v>
      </c>
      <c r="H56" s="10">
        <f t="shared" si="0"/>
        <v>1173</v>
      </c>
      <c r="I56" s="184"/>
      <c r="J56" s="185"/>
    </row>
    <row r="57" spans="2:10" x14ac:dyDescent="0.25">
      <c r="B57" s="3" t="s">
        <v>52</v>
      </c>
      <c r="C57" s="10">
        <v>149</v>
      </c>
      <c r="D57" s="10">
        <v>309</v>
      </c>
      <c r="E57" s="10">
        <v>162</v>
      </c>
      <c r="F57" s="10">
        <v>208</v>
      </c>
      <c r="G57" s="10">
        <v>362</v>
      </c>
      <c r="H57" s="10">
        <f t="shared" si="0"/>
        <v>1190</v>
      </c>
      <c r="I57" s="184"/>
      <c r="J57" s="185"/>
    </row>
    <row r="58" spans="2:10" x14ac:dyDescent="0.25">
      <c r="B58" s="3" t="s">
        <v>53</v>
      </c>
      <c r="C58" s="10">
        <v>150</v>
      </c>
      <c r="D58" s="10">
        <v>314</v>
      </c>
      <c r="E58" s="10">
        <v>164</v>
      </c>
      <c r="F58" s="10">
        <v>211</v>
      </c>
      <c r="G58" s="10">
        <v>368</v>
      </c>
      <c r="H58" s="10">
        <f t="shared" si="0"/>
        <v>1207</v>
      </c>
      <c r="I58" s="184"/>
      <c r="J58" s="185"/>
    </row>
    <row r="59" spans="2:10" x14ac:dyDescent="0.25">
      <c r="B59" s="3" t="s">
        <v>54</v>
      </c>
      <c r="C59" s="10">
        <v>151</v>
      </c>
      <c r="D59" s="10">
        <v>319</v>
      </c>
      <c r="E59" s="10">
        <v>166</v>
      </c>
      <c r="F59" s="10">
        <v>214</v>
      </c>
      <c r="G59" s="10">
        <v>374</v>
      </c>
      <c r="H59" s="10">
        <f t="shared" si="0"/>
        <v>1224</v>
      </c>
      <c r="I59" s="184"/>
      <c r="J59" s="185"/>
    </row>
    <row r="60" spans="2:10" x14ac:dyDescent="0.25">
      <c r="B60" s="3" t="s">
        <v>55</v>
      </c>
      <c r="C60" s="10">
        <v>152</v>
      </c>
      <c r="D60" s="10">
        <v>324</v>
      </c>
      <c r="E60" s="10">
        <v>168</v>
      </c>
      <c r="F60" s="10">
        <v>217</v>
      </c>
      <c r="G60" s="10">
        <v>380</v>
      </c>
      <c r="H60" s="10">
        <f t="shared" si="0"/>
        <v>1241</v>
      </c>
      <c r="I60" s="184"/>
      <c r="J60" s="185"/>
    </row>
    <row r="61" spans="2:10" x14ac:dyDescent="0.25">
      <c r="B61" s="3" t="s">
        <v>56</v>
      </c>
      <c r="C61" s="10">
        <v>153</v>
      </c>
      <c r="D61" s="10">
        <v>329</v>
      </c>
      <c r="E61" s="10">
        <v>170</v>
      </c>
      <c r="F61" s="10">
        <v>220</v>
      </c>
      <c r="G61" s="10">
        <v>386</v>
      </c>
      <c r="H61" s="10">
        <f t="shared" si="0"/>
        <v>1258</v>
      </c>
      <c r="I61" s="184"/>
      <c r="J61" s="185"/>
    </row>
    <row r="62" spans="2:10" x14ac:dyDescent="0.25">
      <c r="B62" s="3" t="s">
        <v>57</v>
      </c>
      <c r="C62" s="10">
        <v>154</v>
      </c>
      <c r="D62" s="10">
        <v>334</v>
      </c>
      <c r="E62" s="10">
        <v>172</v>
      </c>
      <c r="F62" s="10">
        <v>223</v>
      </c>
      <c r="G62" s="10">
        <v>392</v>
      </c>
      <c r="H62" s="10">
        <f t="shared" si="0"/>
        <v>1275</v>
      </c>
      <c r="I62" s="184"/>
      <c r="J62" s="185"/>
    </row>
    <row r="63" spans="2:10" x14ac:dyDescent="0.25">
      <c r="B63" s="3" t="s">
        <v>58</v>
      </c>
      <c r="C63" s="10">
        <v>155</v>
      </c>
      <c r="D63" s="10">
        <v>339</v>
      </c>
      <c r="E63" s="10">
        <v>174</v>
      </c>
      <c r="F63" s="10">
        <v>226</v>
      </c>
      <c r="G63" s="10">
        <v>398</v>
      </c>
      <c r="H63" s="10">
        <f t="shared" si="0"/>
        <v>1292</v>
      </c>
      <c r="I63" s="184"/>
      <c r="J63" s="185"/>
    </row>
    <row r="64" spans="2:10" x14ac:dyDescent="0.25">
      <c r="B64" s="3" t="s">
        <v>59</v>
      </c>
      <c r="C64" s="10">
        <v>156</v>
      </c>
      <c r="D64" s="10">
        <v>344</v>
      </c>
      <c r="E64" s="10">
        <v>176</v>
      </c>
      <c r="F64" s="10">
        <v>229</v>
      </c>
      <c r="G64" s="10">
        <v>404</v>
      </c>
      <c r="H64" s="10">
        <f t="shared" si="0"/>
        <v>1309</v>
      </c>
      <c r="I64" s="184"/>
      <c r="J64" s="185"/>
    </row>
    <row r="65" spans="2:10" x14ac:dyDescent="0.25">
      <c r="B65" s="3" t="s">
        <v>60</v>
      </c>
      <c r="C65" s="10">
        <v>157</v>
      </c>
      <c r="D65" s="10">
        <v>349</v>
      </c>
      <c r="E65" s="10">
        <v>178</v>
      </c>
      <c r="F65" s="10">
        <v>232</v>
      </c>
      <c r="G65" s="10">
        <v>410</v>
      </c>
      <c r="H65" s="10">
        <f t="shared" si="0"/>
        <v>1326</v>
      </c>
      <c r="I65" s="184"/>
      <c r="J65" s="185"/>
    </row>
    <row r="66" spans="2:10" x14ac:dyDescent="0.25">
      <c r="B66" s="3" t="s">
        <v>61</v>
      </c>
      <c r="C66" s="10">
        <v>158</v>
      </c>
      <c r="D66" s="10">
        <v>354</v>
      </c>
      <c r="E66" s="10">
        <v>180</v>
      </c>
      <c r="F66" s="10">
        <v>235</v>
      </c>
      <c r="G66" s="10">
        <v>416</v>
      </c>
      <c r="H66" s="10">
        <f t="shared" si="0"/>
        <v>1343</v>
      </c>
      <c r="I66" s="184"/>
      <c r="J66" s="185"/>
    </row>
    <row r="67" spans="2:10" x14ac:dyDescent="0.25">
      <c r="B67" s="3" t="s">
        <v>62</v>
      </c>
      <c r="C67" s="10">
        <v>159</v>
      </c>
      <c r="D67" s="10">
        <v>359</v>
      </c>
      <c r="E67" s="10">
        <v>182</v>
      </c>
      <c r="F67" s="10">
        <v>238</v>
      </c>
      <c r="G67" s="10">
        <v>422</v>
      </c>
      <c r="H67" s="10">
        <f t="shared" si="0"/>
        <v>1360</v>
      </c>
      <c r="I67" s="184"/>
      <c r="J67" s="185"/>
    </row>
    <row r="68" spans="2:10" x14ac:dyDescent="0.25">
      <c r="B68" s="3" t="s">
        <v>63</v>
      </c>
      <c r="C68" s="10">
        <v>160</v>
      </c>
      <c r="D68" s="10">
        <v>364</v>
      </c>
      <c r="E68" s="10">
        <v>184</v>
      </c>
      <c r="F68" s="10">
        <v>241</v>
      </c>
      <c r="G68" s="10">
        <v>428</v>
      </c>
      <c r="H68" s="10">
        <f t="shared" si="0"/>
        <v>1377</v>
      </c>
      <c r="I68" s="184"/>
      <c r="J68" s="185"/>
    </row>
    <row r="69" spans="2:10" x14ac:dyDescent="0.25">
      <c r="B69" s="3" t="s">
        <v>64</v>
      </c>
      <c r="C69" s="10">
        <v>161</v>
      </c>
      <c r="D69" s="10">
        <v>369</v>
      </c>
      <c r="E69" s="10">
        <v>186</v>
      </c>
      <c r="F69" s="10">
        <v>244</v>
      </c>
      <c r="G69" s="10">
        <v>434</v>
      </c>
      <c r="H69" s="10">
        <f t="shared" si="0"/>
        <v>1394</v>
      </c>
      <c r="I69" s="184"/>
      <c r="J69" s="185"/>
    </row>
    <row r="70" spans="2:10" x14ac:dyDescent="0.25">
      <c r="B70" s="3" t="s">
        <v>65</v>
      </c>
      <c r="C70" s="10">
        <v>162</v>
      </c>
      <c r="D70" s="10">
        <v>374</v>
      </c>
      <c r="E70" s="10">
        <v>188</v>
      </c>
      <c r="F70" s="10">
        <v>247</v>
      </c>
      <c r="G70" s="10">
        <v>440</v>
      </c>
      <c r="H70" s="10">
        <f t="shared" si="0"/>
        <v>1411</v>
      </c>
      <c r="I70" s="184"/>
      <c r="J70" s="185"/>
    </row>
    <row r="71" spans="2:10" x14ac:dyDescent="0.25">
      <c r="B71" s="3" t="s">
        <v>66</v>
      </c>
      <c r="C71" s="10">
        <v>163</v>
      </c>
      <c r="D71" s="10">
        <v>379</v>
      </c>
      <c r="E71" s="10">
        <v>190</v>
      </c>
      <c r="F71" s="10">
        <v>250</v>
      </c>
      <c r="G71" s="10">
        <v>446</v>
      </c>
      <c r="H71" s="10">
        <f t="shared" si="0"/>
        <v>1428</v>
      </c>
      <c r="I71" s="184"/>
      <c r="J71" s="185"/>
    </row>
    <row r="72" spans="2:10" x14ac:dyDescent="0.25">
      <c r="B72" s="3" t="s">
        <v>67</v>
      </c>
      <c r="C72" s="10">
        <v>164</v>
      </c>
      <c r="D72" s="10">
        <v>384</v>
      </c>
      <c r="E72" s="10">
        <v>192</v>
      </c>
      <c r="F72" s="10">
        <v>253</v>
      </c>
      <c r="G72" s="10">
        <v>452</v>
      </c>
      <c r="H72" s="10">
        <f t="shared" si="0"/>
        <v>1445</v>
      </c>
      <c r="I72" s="184"/>
      <c r="J72" s="185"/>
    </row>
    <row r="73" spans="2:10" x14ac:dyDescent="0.25">
      <c r="B73" s="3" t="s">
        <v>68</v>
      </c>
      <c r="C73" s="10">
        <v>165</v>
      </c>
      <c r="D73" s="10">
        <v>389</v>
      </c>
      <c r="E73" s="10">
        <v>194</v>
      </c>
      <c r="F73" s="10">
        <v>256</v>
      </c>
      <c r="G73" s="10">
        <v>458</v>
      </c>
      <c r="H73" s="10">
        <f t="shared" si="0"/>
        <v>1462</v>
      </c>
      <c r="I73" s="184"/>
      <c r="J73" s="185"/>
    </row>
    <row r="74" spans="2:10" x14ac:dyDescent="0.25">
      <c r="B74" s="3" t="s">
        <v>69</v>
      </c>
      <c r="C74" s="10">
        <v>166</v>
      </c>
      <c r="D74" s="10">
        <v>394</v>
      </c>
      <c r="E74" s="10">
        <v>196</v>
      </c>
      <c r="F74" s="10">
        <v>259</v>
      </c>
      <c r="G74" s="10">
        <v>464</v>
      </c>
      <c r="H74" s="10">
        <f t="shared" si="0"/>
        <v>1479</v>
      </c>
      <c r="I74" s="184"/>
      <c r="J74" s="185"/>
    </row>
    <row r="75" spans="2:10" x14ac:dyDescent="0.25">
      <c r="B75" s="3" t="s">
        <v>70</v>
      </c>
      <c r="C75" s="10">
        <v>167</v>
      </c>
      <c r="D75" s="10">
        <v>399</v>
      </c>
      <c r="E75" s="10">
        <v>198</v>
      </c>
      <c r="F75" s="10">
        <v>262</v>
      </c>
      <c r="G75" s="10">
        <v>470</v>
      </c>
      <c r="H75" s="10">
        <f t="shared" si="0"/>
        <v>1496</v>
      </c>
      <c r="I75" s="184"/>
      <c r="J75" s="185"/>
    </row>
    <row r="76" spans="2:10" x14ac:dyDescent="0.25">
      <c r="B76" s="3" t="s">
        <v>71</v>
      </c>
      <c r="C76" s="10">
        <v>168</v>
      </c>
      <c r="D76" s="10">
        <v>404</v>
      </c>
      <c r="E76" s="10">
        <v>200</v>
      </c>
      <c r="F76" s="10">
        <v>265</v>
      </c>
      <c r="G76" s="10">
        <v>476</v>
      </c>
      <c r="H76" s="10">
        <f t="shared" si="0"/>
        <v>1513</v>
      </c>
      <c r="I76" s="184"/>
      <c r="J76" s="185"/>
    </row>
    <row r="77" spans="2:10" x14ac:dyDescent="0.25">
      <c r="B77" s="3" t="s">
        <v>72</v>
      </c>
      <c r="C77" s="10">
        <v>169</v>
      </c>
      <c r="D77" s="10">
        <v>409</v>
      </c>
      <c r="E77" s="10">
        <v>202</v>
      </c>
      <c r="F77" s="10">
        <v>268</v>
      </c>
      <c r="G77" s="10">
        <v>482</v>
      </c>
      <c r="H77" s="10">
        <f t="shared" si="0"/>
        <v>1530</v>
      </c>
      <c r="I77" s="184"/>
      <c r="J77" s="185"/>
    </row>
    <row r="78" spans="2:10" x14ac:dyDescent="0.25">
      <c r="B78" s="3" t="s">
        <v>73</v>
      </c>
      <c r="C78" s="10">
        <v>170</v>
      </c>
      <c r="D78" s="10">
        <v>414</v>
      </c>
      <c r="E78" s="10">
        <v>204</v>
      </c>
      <c r="F78" s="10">
        <v>271</v>
      </c>
      <c r="G78" s="10">
        <v>488</v>
      </c>
      <c r="H78" s="10">
        <f t="shared" ref="H78:H112" si="1">SUM(C78:G78)</f>
        <v>1547</v>
      </c>
      <c r="I78" s="184"/>
      <c r="J78" s="185"/>
    </row>
    <row r="79" spans="2:10" x14ac:dyDescent="0.25">
      <c r="B79" s="3" t="s">
        <v>74</v>
      </c>
      <c r="C79" s="10">
        <v>171</v>
      </c>
      <c r="D79" s="10">
        <v>419</v>
      </c>
      <c r="E79" s="10">
        <v>206</v>
      </c>
      <c r="F79" s="10">
        <v>274</v>
      </c>
      <c r="G79" s="10">
        <v>494</v>
      </c>
      <c r="H79" s="10">
        <f t="shared" si="1"/>
        <v>1564</v>
      </c>
      <c r="I79" s="184"/>
      <c r="J79" s="185"/>
    </row>
    <row r="80" spans="2:10" x14ac:dyDescent="0.25">
      <c r="B80" s="3" t="s">
        <v>75</v>
      </c>
      <c r="C80" s="10">
        <v>172</v>
      </c>
      <c r="D80" s="10">
        <v>424</v>
      </c>
      <c r="E80" s="10">
        <v>208</v>
      </c>
      <c r="F80" s="10">
        <v>277</v>
      </c>
      <c r="G80" s="10">
        <v>500</v>
      </c>
      <c r="H80" s="10">
        <f t="shared" si="1"/>
        <v>1581</v>
      </c>
      <c r="I80" s="184"/>
      <c r="J80" s="185"/>
    </row>
    <row r="81" spans="2:10" x14ac:dyDescent="0.25">
      <c r="B81" s="3" t="s">
        <v>76</v>
      </c>
      <c r="C81" s="10">
        <v>173</v>
      </c>
      <c r="D81" s="10">
        <v>429</v>
      </c>
      <c r="E81" s="10">
        <v>210</v>
      </c>
      <c r="F81" s="10">
        <v>280</v>
      </c>
      <c r="G81" s="10">
        <v>506</v>
      </c>
      <c r="H81" s="10">
        <f t="shared" si="1"/>
        <v>1598</v>
      </c>
      <c r="I81" s="184"/>
      <c r="J81" s="185"/>
    </row>
    <row r="82" spans="2:10" x14ac:dyDescent="0.25">
      <c r="B82" s="3" t="s">
        <v>77</v>
      </c>
      <c r="C82" s="10">
        <v>174</v>
      </c>
      <c r="D82" s="10">
        <v>434</v>
      </c>
      <c r="E82" s="10">
        <v>212</v>
      </c>
      <c r="F82" s="10">
        <v>283</v>
      </c>
      <c r="G82" s="10">
        <v>512</v>
      </c>
      <c r="H82" s="10">
        <f t="shared" si="1"/>
        <v>1615</v>
      </c>
      <c r="I82" s="184"/>
      <c r="J82" s="185"/>
    </row>
    <row r="83" spans="2:10" x14ac:dyDescent="0.25">
      <c r="B83" s="3" t="s">
        <v>78</v>
      </c>
      <c r="C83" s="10">
        <v>175</v>
      </c>
      <c r="D83" s="10">
        <v>439</v>
      </c>
      <c r="E83" s="10">
        <v>214</v>
      </c>
      <c r="F83" s="10">
        <v>286</v>
      </c>
      <c r="G83" s="10">
        <v>518</v>
      </c>
      <c r="H83" s="10">
        <f t="shared" si="1"/>
        <v>1632</v>
      </c>
      <c r="I83" s="184"/>
      <c r="J83" s="185"/>
    </row>
    <row r="84" spans="2:10" x14ac:dyDescent="0.25">
      <c r="B84" s="3" t="s">
        <v>79</v>
      </c>
      <c r="C84" s="10">
        <v>176</v>
      </c>
      <c r="D84" s="10">
        <v>444</v>
      </c>
      <c r="E84" s="10">
        <v>216</v>
      </c>
      <c r="F84" s="10">
        <v>289</v>
      </c>
      <c r="G84" s="10">
        <v>524</v>
      </c>
      <c r="H84" s="10">
        <f t="shared" si="1"/>
        <v>1649</v>
      </c>
      <c r="I84" s="184"/>
      <c r="J84" s="185"/>
    </row>
    <row r="85" spans="2:10" x14ac:dyDescent="0.25">
      <c r="B85" s="3" t="s">
        <v>80</v>
      </c>
      <c r="C85" s="10">
        <v>177</v>
      </c>
      <c r="D85" s="10">
        <v>449</v>
      </c>
      <c r="E85" s="10">
        <v>218</v>
      </c>
      <c r="F85" s="10">
        <v>292</v>
      </c>
      <c r="G85" s="10">
        <v>530</v>
      </c>
      <c r="H85" s="10">
        <f t="shared" si="1"/>
        <v>1666</v>
      </c>
      <c r="I85" s="184"/>
      <c r="J85" s="185"/>
    </row>
    <row r="86" spans="2:10" x14ac:dyDescent="0.25">
      <c r="B86" s="3" t="s">
        <v>81</v>
      </c>
      <c r="C86" s="10">
        <v>178</v>
      </c>
      <c r="D86" s="10">
        <v>454</v>
      </c>
      <c r="E86" s="10">
        <v>220</v>
      </c>
      <c r="F86" s="10">
        <v>295</v>
      </c>
      <c r="G86" s="10">
        <v>536</v>
      </c>
      <c r="H86" s="10">
        <f t="shared" si="1"/>
        <v>1683</v>
      </c>
      <c r="I86" s="184"/>
      <c r="J86" s="185"/>
    </row>
    <row r="87" spans="2:10" x14ac:dyDescent="0.25">
      <c r="B87" s="3" t="s">
        <v>82</v>
      </c>
      <c r="C87" s="10">
        <v>179</v>
      </c>
      <c r="D87" s="10">
        <v>459</v>
      </c>
      <c r="E87" s="10">
        <v>222</v>
      </c>
      <c r="F87" s="10">
        <v>298</v>
      </c>
      <c r="G87" s="10">
        <v>542</v>
      </c>
      <c r="H87" s="10">
        <f t="shared" si="1"/>
        <v>1700</v>
      </c>
      <c r="I87" s="184"/>
      <c r="J87" s="185"/>
    </row>
    <row r="88" spans="2:10" x14ac:dyDescent="0.25">
      <c r="B88" s="3" t="s">
        <v>83</v>
      </c>
      <c r="C88" s="10">
        <v>180</v>
      </c>
      <c r="D88" s="10">
        <v>464</v>
      </c>
      <c r="E88" s="10">
        <v>224</v>
      </c>
      <c r="F88" s="10">
        <v>301</v>
      </c>
      <c r="G88" s="10">
        <v>548</v>
      </c>
      <c r="H88" s="10">
        <f t="shared" si="1"/>
        <v>1717</v>
      </c>
      <c r="I88" s="184"/>
      <c r="J88" s="185"/>
    </row>
    <row r="89" spans="2:10" x14ac:dyDescent="0.25">
      <c r="B89" s="3" t="s">
        <v>84</v>
      </c>
      <c r="C89" s="10">
        <v>181</v>
      </c>
      <c r="D89" s="10">
        <v>469</v>
      </c>
      <c r="E89" s="10">
        <v>226</v>
      </c>
      <c r="F89" s="10">
        <v>304</v>
      </c>
      <c r="G89" s="10">
        <v>554</v>
      </c>
      <c r="H89" s="10">
        <f t="shared" si="1"/>
        <v>1734</v>
      </c>
      <c r="I89" s="184"/>
      <c r="J89" s="185"/>
    </row>
    <row r="90" spans="2:10" x14ac:dyDescent="0.25">
      <c r="B90" s="3" t="s">
        <v>85</v>
      </c>
      <c r="C90" s="10">
        <v>182</v>
      </c>
      <c r="D90" s="10">
        <v>474</v>
      </c>
      <c r="E90" s="10">
        <v>228</v>
      </c>
      <c r="F90" s="10">
        <v>307</v>
      </c>
      <c r="G90" s="10">
        <v>560</v>
      </c>
      <c r="H90" s="10">
        <f t="shared" si="1"/>
        <v>1751</v>
      </c>
      <c r="I90" s="184"/>
      <c r="J90" s="185"/>
    </row>
    <row r="91" spans="2:10" x14ac:dyDescent="0.25">
      <c r="B91" s="3" t="s">
        <v>86</v>
      </c>
      <c r="C91" s="10">
        <v>183</v>
      </c>
      <c r="D91" s="10">
        <v>479</v>
      </c>
      <c r="E91" s="10">
        <v>230</v>
      </c>
      <c r="F91" s="10">
        <v>310</v>
      </c>
      <c r="G91" s="10">
        <v>566</v>
      </c>
      <c r="H91" s="10">
        <f t="shared" si="1"/>
        <v>1768</v>
      </c>
      <c r="I91" s="184"/>
      <c r="J91" s="185"/>
    </row>
    <row r="92" spans="2:10" x14ac:dyDescent="0.25">
      <c r="B92" s="3" t="s">
        <v>87</v>
      </c>
      <c r="C92" s="10">
        <v>184</v>
      </c>
      <c r="D92" s="10">
        <v>484</v>
      </c>
      <c r="E92" s="10">
        <v>232</v>
      </c>
      <c r="F92" s="10">
        <v>313</v>
      </c>
      <c r="G92" s="10">
        <v>572</v>
      </c>
      <c r="H92" s="10">
        <f t="shared" si="1"/>
        <v>1785</v>
      </c>
      <c r="I92" s="184"/>
      <c r="J92" s="185"/>
    </row>
    <row r="93" spans="2:10" x14ac:dyDescent="0.25">
      <c r="B93" s="3" t="s">
        <v>88</v>
      </c>
      <c r="C93" s="10">
        <v>185</v>
      </c>
      <c r="D93" s="10">
        <v>489</v>
      </c>
      <c r="E93" s="10">
        <v>234</v>
      </c>
      <c r="F93" s="10">
        <v>316</v>
      </c>
      <c r="G93" s="10">
        <v>578</v>
      </c>
      <c r="H93" s="10">
        <f t="shared" si="1"/>
        <v>1802</v>
      </c>
      <c r="I93" s="184"/>
      <c r="J93" s="185"/>
    </row>
    <row r="94" spans="2:10" x14ac:dyDescent="0.25">
      <c r="B94" s="3" t="s">
        <v>89</v>
      </c>
      <c r="C94" s="10">
        <v>186</v>
      </c>
      <c r="D94" s="10">
        <v>494</v>
      </c>
      <c r="E94" s="10">
        <v>236</v>
      </c>
      <c r="F94" s="10">
        <v>319</v>
      </c>
      <c r="G94" s="10">
        <v>584</v>
      </c>
      <c r="H94" s="10">
        <f t="shared" si="1"/>
        <v>1819</v>
      </c>
      <c r="I94" s="184"/>
      <c r="J94" s="185"/>
    </row>
    <row r="95" spans="2:10" x14ac:dyDescent="0.25">
      <c r="B95" s="3" t="s">
        <v>90</v>
      </c>
      <c r="C95" s="10">
        <v>187</v>
      </c>
      <c r="D95" s="10">
        <v>499</v>
      </c>
      <c r="E95" s="10">
        <v>238</v>
      </c>
      <c r="F95" s="10">
        <v>322</v>
      </c>
      <c r="G95" s="10">
        <v>590</v>
      </c>
      <c r="H95" s="10">
        <f t="shared" si="1"/>
        <v>1836</v>
      </c>
      <c r="I95" s="184"/>
      <c r="J95" s="185"/>
    </row>
    <row r="96" spans="2:10" x14ac:dyDescent="0.25">
      <c r="B96" s="3" t="s">
        <v>91</v>
      </c>
      <c r="C96" s="10">
        <v>188</v>
      </c>
      <c r="D96" s="10">
        <v>504</v>
      </c>
      <c r="E96" s="10">
        <v>240</v>
      </c>
      <c r="F96" s="10">
        <v>325</v>
      </c>
      <c r="G96" s="10">
        <v>596</v>
      </c>
      <c r="H96" s="10">
        <f t="shared" si="1"/>
        <v>1853</v>
      </c>
      <c r="I96" s="184"/>
      <c r="J96" s="185"/>
    </row>
    <row r="97" spans="2:10" x14ac:dyDescent="0.25">
      <c r="B97" s="3" t="s">
        <v>92</v>
      </c>
      <c r="C97" s="10">
        <v>189</v>
      </c>
      <c r="D97" s="10">
        <v>509</v>
      </c>
      <c r="E97" s="10">
        <v>242</v>
      </c>
      <c r="F97" s="10">
        <v>328</v>
      </c>
      <c r="G97" s="10">
        <v>602</v>
      </c>
      <c r="H97" s="10">
        <f t="shared" si="1"/>
        <v>1870</v>
      </c>
      <c r="I97" s="184"/>
      <c r="J97" s="185"/>
    </row>
    <row r="98" spans="2:10" x14ac:dyDescent="0.25">
      <c r="B98" s="3" t="s">
        <v>93</v>
      </c>
      <c r="C98" s="10">
        <v>190</v>
      </c>
      <c r="D98" s="10">
        <v>514</v>
      </c>
      <c r="E98" s="10">
        <v>244</v>
      </c>
      <c r="F98" s="10">
        <v>331</v>
      </c>
      <c r="G98" s="10">
        <v>608</v>
      </c>
      <c r="H98" s="10">
        <f t="shared" si="1"/>
        <v>1887</v>
      </c>
      <c r="I98" s="184"/>
      <c r="J98" s="185"/>
    </row>
    <row r="99" spans="2:10" x14ac:dyDescent="0.25">
      <c r="B99" s="3" t="s">
        <v>94</v>
      </c>
      <c r="C99" s="10">
        <v>191</v>
      </c>
      <c r="D99" s="10">
        <v>519</v>
      </c>
      <c r="E99" s="10">
        <v>246</v>
      </c>
      <c r="F99" s="10">
        <v>334</v>
      </c>
      <c r="G99" s="10">
        <v>614</v>
      </c>
      <c r="H99" s="10">
        <f t="shared" si="1"/>
        <v>1904</v>
      </c>
      <c r="I99" s="184"/>
      <c r="J99" s="185"/>
    </row>
    <row r="100" spans="2:10" x14ac:dyDescent="0.25">
      <c r="B100" s="3" t="s">
        <v>95</v>
      </c>
      <c r="C100" s="10">
        <v>192</v>
      </c>
      <c r="D100" s="10">
        <v>524</v>
      </c>
      <c r="E100" s="10">
        <v>248</v>
      </c>
      <c r="F100" s="10">
        <v>337</v>
      </c>
      <c r="G100" s="10">
        <v>620</v>
      </c>
      <c r="H100" s="10">
        <f t="shared" si="1"/>
        <v>1921</v>
      </c>
      <c r="I100" s="184"/>
      <c r="J100" s="185"/>
    </row>
    <row r="101" spans="2:10" x14ac:dyDescent="0.25">
      <c r="B101" s="3" t="s">
        <v>96</v>
      </c>
      <c r="C101" s="10">
        <v>193</v>
      </c>
      <c r="D101" s="10">
        <v>529</v>
      </c>
      <c r="E101" s="10">
        <v>250</v>
      </c>
      <c r="F101" s="10">
        <v>340</v>
      </c>
      <c r="G101" s="10">
        <v>626</v>
      </c>
      <c r="H101" s="10">
        <f t="shared" si="1"/>
        <v>1938</v>
      </c>
      <c r="I101" s="184"/>
      <c r="J101" s="185"/>
    </row>
    <row r="102" spans="2:10" x14ac:dyDescent="0.25">
      <c r="B102" s="3" t="s">
        <v>97</v>
      </c>
      <c r="C102" s="10">
        <v>194</v>
      </c>
      <c r="D102" s="10">
        <v>534</v>
      </c>
      <c r="E102" s="10">
        <v>252</v>
      </c>
      <c r="F102" s="10">
        <v>343</v>
      </c>
      <c r="G102" s="10">
        <v>632</v>
      </c>
      <c r="H102" s="10">
        <f t="shared" si="1"/>
        <v>1955</v>
      </c>
      <c r="I102" s="184"/>
      <c r="J102" s="185"/>
    </row>
    <row r="103" spans="2:10" x14ac:dyDescent="0.25">
      <c r="B103" s="3" t="s">
        <v>98</v>
      </c>
      <c r="C103" s="10">
        <v>195</v>
      </c>
      <c r="D103" s="10">
        <v>539</v>
      </c>
      <c r="E103" s="10">
        <v>254</v>
      </c>
      <c r="F103" s="10">
        <v>346</v>
      </c>
      <c r="G103" s="10">
        <v>638</v>
      </c>
      <c r="H103" s="10">
        <f t="shared" si="1"/>
        <v>1972</v>
      </c>
      <c r="I103" s="184"/>
      <c r="J103" s="185"/>
    </row>
    <row r="104" spans="2:10" x14ac:dyDescent="0.25">
      <c r="B104" s="3" t="s">
        <v>99</v>
      </c>
      <c r="C104" s="10">
        <v>196</v>
      </c>
      <c r="D104" s="10">
        <v>544</v>
      </c>
      <c r="E104" s="10">
        <v>256</v>
      </c>
      <c r="F104" s="10">
        <v>349</v>
      </c>
      <c r="G104" s="10">
        <v>644</v>
      </c>
      <c r="H104" s="10">
        <f t="shared" si="1"/>
        <v>1989</v>
      </c>
      <c r="I104" s="184"/>
      <c r="J104" s="185"/>
    </row>
    <row r="105" spans="2:10" x14ac:dyDescent="0.25">
      <c r="B105" s="3" t="s">
        <v>100</v>
      </c>
      <c r="C105" s="10">
        <v>197</v>
      </c>
      <c r="D105" s="10">
        <v>549</v>
      </c>
      <c r="E105" s="10">
        <v>258</v>
      </c>
      <c r="F105" s="10">
        <v>352</v>
      </c>
      <c r="G105" s="10">
        <v>650</v>
      </c>
      <c r="H105" s="10">
        <f t="shared" si="1"/>
        <v>2006</v>
      </c>
      <c r="I105" s="184"/>
      <c r="J105" s="185"/>
    </row>
    <row r="106" spans="2:10" x14ac:dyDescent="0.25">
      <c r="B106" s="3" t="s">
        <v>101</v>
      </c>
      <c r="C106" s="10">
        <v>198</v>
      </c>
      <c r="D106" s="10">
        <v>554</v>
      </c>
      <c r="E106" s="10">
        <v>260</v>
      </c>
      <c r="F106" s="10">
        <v>355</v>
      </c>
      <c r="G106" s="10">
        <v>656</v>
      </c>
      <c r="H106" s="10">
        <f t="shared" si="1"/>
        <v>2023</v>
      </c>
      <c r="I106" s="184"/>
      <c r="J106" s="185"/>
    </row>
    <row r="107" spans="2:10" x14ac:dyDescent="0.25">
      <c r="B107" s="3" t="s">
        <v>102</v>
      </c>
      <c r="C107" s="10">
        <v>199</v>
      </c>
      <c r="D107" s="10">
        <v>559</v>
      </c>
      <c r="E107" s="10">
        <v>262</v>
      </c>
      <c r="F107" s="10">
        <v>358</v>
      </c>
      <c r="G107" s="10">
        <v>662</v>
      </c>
      <c r="H107" s="10">
        <f t="shared" si="1"/>
        <v>2040</v>
      </c>
      <c r="I107" s="184"/>
      <c r="J107" s="185"/>
    </row>
    <row r="108" spans="2:10" x14ac:dyDescent="0.25">
      <c r="B108" s="3" t="s">
        <v>103</v>
      </c>
      <c r="C108" s="10">
        <v>200</v>
      </c>
      <c r="D108" s="10">
        <v>564</v>
      </c>
      <c r="E108" s="10">
        <v>264</v>
      </c>
      <c r="F108" s="10">
        <v>361</v>
      </c>
      <c r="G108" s="10">
        <v>668</v>
      </c>
      <c r="H108" s="10">
        <f t="shared" si="1"/>
        <v>2057</v>
      </c>
      <c r="I108" s="184"/>
      <c r="J108" s="185"/>
    </row>
    <row r="109" spans="2:10" x14ac:dyDescent="0.25">
      <c r="B109" s="3" t="s">
        <v>104</v>
      </c>
      <c r="C109" s="10">
        <v>201</v>
      </c>
      <c r="D109" s="10">
        <v>569</v>
      </c>
      <c r="E109" s="10">
        <v>266</v>
      </c>
      <c r="F109" s="10">
        <v>364</v>
      </c>
      <c r="G109" s="10">
        <v>674</v>
      </c>
      <c r="H109" s="10">
        <f t="shared" si="1"/>
        <v>2074</v>
      </c>
      <c r="I109" s="184"/>
      <c r="J109" s="185"/>
    </row>
    <row r="110" spans="2:10" x14ac:dyDescent="0.25">
      <c r="B110" s="3" t="s">
        <v>105</v>
      </c>
      <c r="C110" s="10">
        <v>202</v>
      </c>
      <c r="D110" s="10">
        <v>574</v>
      </c>
      <c r="E110" s="10">
        <v>268</v>
      </c>
      <c r="F110" s="10">
        <v>367</v>
      </c>
      <c r="G110" s="10">
        <v>680</v>
      </c>
      <c r="H110" s="10">
        <f t="shared" si="1"/>
        <v>2091</v>
      </c>
      <c r="I110" s="184"/>
      <c r="J110" s="185"/>
    </row>
    <row r="111" spans="2:10" x14ac:dyDescent="0.25">
      <c r="B111" s="3" t="s">
        <v>106</v>
      </c>
      <c r="C111" s="10">
        <v>203</v>
      </c>
      <c r="D111" s="10">
        <v>579</v>
      </c>
      <c r="E111" s="10">
        <v>270</v>
      </c>
      <c r="F111" s="10">
        <v>370</v>
      </c>
      <c r="G111" s="10">
        <v>686</v>
      </c>
      <c r="H111" s="10">
        <f t="shared" si="1"/>
        <v>2108</v>
      </c>
      <c r="I111" s="184"/>
      <c r="J111" s="185"/>
    </row>
    <row r="112" spans="2:10" x14ac:dyDescent="0.25">
      <c r="B112" s="3" t="s">
        <v>107</v>
      </c>
      <c r="C112" s="10">
        <v>204</v>
      </c>
      <c r="D112" s="10">
        <v>584</v>
      </c>
      <c r="E112" s="10">
        <v>272</v>
      </c>
      <c r="F112" s="10">
        <v>373</v>
      </c>
      <c r="G112" s="10">
        <v>692</v>
      </c>
      <c r="H112" s="10">
        <f t="shared" si="1"/>
        <v>2125</v>
      </c>
      <c r="I112" s="184"/>
      <c r="J112" s="185"/>
    </row>
  </sheetData>
  <sheetProtection sheet="1" objects="1" scenarios="1" formatCells="0" formatColumns="0" formatRows="0"/>
  <mergeCells count="1">
    <mergeCell ref="B9:E9"/>
  </mergeCells>
  <phoneticPr fontId="6" type="noConversion"/>
  <pageMargins left="0.7" right="0.7" top="0.75" bottom="0.75" header="0.3" footer="0.3"/>
  <pageSetup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41F53-890F-479D-BBF4-2C1165C78011}">
  <sheetPr codeName="Sheet15">
    <tabColor rgb="FF00B050"/>
    <pageSetUpPr autoPageBreaks="0"/>
  </sheetPr>
  <dimension ref="A1:P1139"/>
  <sheetViews>
    <sheetView showGridLines="0" workbookViewId="0">
      <selection activeCell="N8" sqref="N8"/>
    </sheetView>
  </sheetViews>
  <sheetFormatPr defaultRowHeight="15" x14ac:dyDescent="0.25"/>
  <cols>
    <col min="1" max="1" width="5.28515625" style="18" customWidth="1"/>
    <col min="2" max="2" width="4.28515625" style="18" customWidth="1"/>
    <col min="3" max="5" width="11" style="18" customWidth="1"/>
    <col min="6" max="6" width="26.85546875" style="18" bestFit="1" customWidth="1"/>
    <col min="7" max="7" width="11" style="18" customWidth="1"/>
    <col min="8" max="8" width="11.140625" style="18" customWidth="1"/>
    <col min="9" max="9" width="11" style="18" customWidth="1"/>
    <col min="10" max="10" width="15.5703125" style="18" customWidth="1"/>
    <col min="11" max="11" width="4.5703125" customWidth="1"/>
    <col min="12" max="12" width="5.28515625" style="18" customWidth="1"/>
    <col min="13" max="13" width="2.85546875" style="18" customWidth="1"/>
    <col min="14" max="14" width="27.28515625" style="18" customWidth="1"/>
    <col min="15" max="15" width="14.140625" style="18" customWidth="1"/>
    <col min="16" max="16384" width="9.140625" style="18"/>
  </cols>
  <sheetData>
    <row r="1" spans="1:16" x14ac:dyDescent="0.25">
      <c r="A1" s="35"/>
      <c r="B1" s="35"/>
      <c r="N1"/>
      <c r="O1"/>
    </row>
    <row r="2" spans="1:16" x14ac:dyDescent="0.25">
      <c r="C2"/>
      <c r="D2"/>
      <c r="E2"/>
      <c r="F2"/>
      <c r="G2"/>
      <c r="H2"/>
      <c r="I2"/>
      <c r="J2"/>
      <c r="L2"/>
      <c r="N2"/>
      <c r="O2"/>
    </row>
    <row r="3" spans="1:16" x14ac:dyDescent="0.25">
      <c r="C3"/>
      <c r="D3"/>
      <c r="E3"/>
      <c r="F3"/>
      <c r="G3"/>
      <c r="H3"/>
      <c r="I3"/>
      <c r="J3"/>
      <c r="L3"/>
    </row>
    <row r="4" spans="1:16" ht="10.5" customHeight="1" x14ac:dyDescent="0.25">
      <c r="C4"/>
      <c r="D4"/>
      <c r="E4"/>
      <c r="F4"/>
      <c r="G4"/>
      <c r="H4"/>
      <c r="I4"/>
      <c r="J4"/>
      <c r="L4"/>
    </row>
    <row r="5" spans="1:16" ht="20.25" customHeight="1" x14ac:dyDescent="0.25">
      <c r="C5"/>
      <c r="D5"/>
      <c r="E5"/>
      <c r="F5"/>
      <c r="G5"/>
      <c r="H5"/>
      <c r="I5"/>
      <c r="J5"/>
      <c r="L5"/>
    </row>
    <row r="6" spans="1:16" ht="21" customHeight="1" x14ac:dyDescent="0.25">
      <c r="C6"/>
      <c r="D6"/>
      <c r="E6"/>
      <c r="F6"/>
      <c r="G6"/>
      <c r="H6"/>
      <c r="I6"/>
      <c r="J6"/>
      <c r="L6"/>
    </row>
    <row r="7" spans="1:16" ht="26.25" customHeight="1" thickBot="1" x14ac:dyDescent="0.3">
      <c r="C7"/>
      <c r="D7"/>
      <c r="E7"/>
      <c r="F7"/>
      <c r="G7"/>
      <c r="H7"/>
      <c r="I7"/>
      <c r="J7"/>
      <c r="L7"/>
    </row>
    <row r="8" spans="1:16" ht="20.25" customHeight="1" thickBot="1" x14ac:dyDescent="0.3">
      <c r="C8" s="241" t="s">
        <v>431</v>
      </c>
      <c r="D8" s="242"/>
      <c r="E8" s="242"/>
      <c r="F8" s="243"/>
      <c r="G8" s="205"/>
      <c r="H8"/>
      <c r="L8"/>
      <c r="N8"/>
      <c r="O8"/>
    </row>
    <row r="9" spans="1:16" x14ac:dyDescent="0.25">
      <c r="C9"/>
      <c r="D9"/>
      <c r="E9"/>
      <c r="F9"/>
      <c r="G9"/>
      <c r="H9"/>
      <c r="L9"/>
    </row>
    <row r="10" spans="1:16" x14ac:dyDescent="0.25">
      <c r="L10"/>
    </row>
    <row r="12" spans="1:16" x14ac:dyDescent="0.25">
      <c r="N12"/>
      <c r="O12"/>
      <c r="P12"/>
    </row>
    <row r="13" spans="1:16" x14ac:dyDescent="0.25">
      <c r="B13" s="118" t="s">
        <v>393</v>
      </c>
      <c r="C13" s="118" t="s">
        <v>124</v>
      </c>
      <c r="D13" s="118" t="s">
        <v>125</v>
      </c>
      <c r="E13" s="118" t="s">
        <v>126</v>
      </c>
      <c r="F13" s="118" t="s">
        <v>127</v>
      </c>
      <c r="G13" s="119" t="s">
        <v>128</v>
      </c>
      <c r="H13" s="119" t="s">
        <v>129</v>
      </c>
      <c r="I13" s="119" t="s">
        <v>130</v>
      </c>
      <c r="J13" s="119" t="s">
        <v>131</v>
      </c>
      <c r="N13"/>
      <c r="O13"/>
      <c r="P13"/>
    </row>
    <row r="14" spans="1:16" x14ac:dyDescent="0.25">
      <c r="B14" s="120">
        <v>1</v>
      </c>
      <c r="C14" s="3" t="s">
        <v>137</v>
      </c>
      <c r="D14" s="3" t="s">
        <v>145</v>
      </c>
      <c r="E14" s="121">
        <v>39757</v>
      </c>
      <c r="F14" s="3" t="s">
        <v>175</v>
      </c>
      <c r="G14" s="3">
        <v>886</v>
      </c>
      <c r="H14" s="3">
        <v>18385</v>
      </c>
      <c r="I14" s="3">
        <v>9050</v>
      </c>
      <c r="J14" s="3">
        <v>9335</v>
      </c>
      <c r="L14" s="19"/>
      <c r="N14"/>
      <c r="O14"/>
      <c r="P14"/>
    </row>
    <row r="15" spans="1:16" x14ac:dyDescent="0.25">
      <c r="B15" s="120">
        <v>2</v>
      </c>
      <c r="C15" s="122" t="s">
        <v>132</v>
      </c>
      <c r="D15" s="122" t="s">
        <v>145</v>
      </c>
      <c r="E15" s="123">
        <v>39794</v>
      </c>
      <c r="F15" s="122" t="s">
        <v>151</v>
      </c>
      <c r="G15" s="122">
        <v>295</v>
      </c>
      <c r="H15" s="122">
        <v>5721</v>
      </c>
      <c r="I15" s="122">
        <v>2501</v>
      </c>
      <c r="J15" s="122">
        <v>3220</v>
      </c>
      <c r="L15" s="19"/>
      <c r="N15"/>
      <c r="O15"/>
      <c r="P15"/>
    </row>
    <row r="16" spans="1:16" x14ac:dyDescent="0.25">
      <c r="B16" s="120">
        <v>3</v>
      </c>
      <c r="C16" s="122" t="s">
        <v>135</v>
      </c>
      <c r="D16" s="122" t="s">
        <v>145</v>
      </c>
      <c r="E16" s="123">
        <v>39797</v>
      </c>
      <c r="F16" s="122" t="s">
        <v>153</v>
      </c>
      <c r="G16" s="122">
        <v>271</v>
      </c>
      <c r="H16" s="122">
        <v>6242</v>
      </c>
      <c r="I16" s="122">
        <v>2765</v>
      </c>
      <c r="J16" s="122">
        <v>3477</v>
      </c>
      <c r="L16" s="19"/>
      <c r="N16"/>
      <c r="O16"/>
    </row>
    <row r="17" spans="2:15" x14ac:dyDescent="0.25">
      <c r="B17" s="120">
        <v>4</v>
      </c>
      <c r="C17" s="122" t="s">
        <v>137</v>
      </c>
      <c r="D17" s="122" t="s">
        <v>145</v>
      </c>
      <c r="E17" s="123">
        <v>39787</v>
      </c>
      <c r="F17" s="122" t="s">
        <v>156</v>
      </c>
      <c r="G17" s="122">
        <v>443</v>
      </c>
      <c r="H17" s="122">
        <v>9512</v>
      </c>
      <c r="I17" s="122">
        <v>4357</v>
      </c>
      <c r="J17" s="122">
        <v>5155</v>
      </c>
      <c r="L17" s="19"/>
      <c r="N17"/>
      <c r="O17"/>
    </row>
    <row r="18" spans="2:15" x14ac:dyDescent="0.25">
      <c r="B18" s="120">
        <v>5</v>
      </c>
      <c r="C18" s="122" t="s">
        <v>135</v>
      </c>
      <c r="D18" s="122" t="s">
        <v>145</v>
      </c>
      <c r="E18" s="123">
        <v>39731</v>
      </c>
      <c r="F18" s="122" t="s">
        <v>158</v>
      </c>
      <c r="G18" s="122">
        <v>996</v>
      </c>
      <c r="H18" s="122">
        <v>23423</v>
      </c>
      <c r="I18" s="122">
        <v>10182</v>
      </c>
      <c r="J18" s="122">
        <v>13241</v>
      </c>
      <c r="L18" s="19"/>
      <c r="N18"/>
      <c r="O18"/>
    </row>
    <row r="19" spans="2:15" x14ac:dyDescent="0.25">
      <c r="B19" s="120">
        <v>6</v>
      </c>
      <c r="C19" s="122" t="s">
        <v>135</v>
      </c>
      <c r="D19" s="122" t="s">
        <v>145</v>
      </c>
      <c r="E19" s="123">
        <v>39769</v>
      </c>
      <c r="F19" s="122" t="s">
        <v>159</v>
      </c>
      <c r="G19" s="122">
        <v>886</v>
      </c>
      <c r="H19" s="122">
        <v>20484</v>
      </c>
      <c r="I19" s="122">
        <v>8715</v>
      </c>
      <c r="J19" s="122">
        <v>11769</v>
      </c>
      <c r="L19" s="19"/>
    </row>
    <row r="20" spans="2:15" x14ac:dyDescent="0.25">
      <c r="B20" s="120">
        <v>7</v>
      </c>
      <c r="C20" s="122" t="s">
        <v>132</v>
      </c>
      <c r="D20" s="122" t="s">
        <v>145</v>
      </c>
      <c r="E20" s="123">
        <v>39752</v>
      </c>
      <c r="F20" s="122" t="s">
        <v>161</v>
      </c>
      <c r="G20" s="122">
        <v>431</v>
      </c>
      <c r="H20" s="122">
        <v>7672</v>
      </c>
      <c r="I20" s="122">
        <v>3646</v>
      </c>
      <c r="J20" s="122">
        <v>4026</v>
      </c>
      <c r="L20" s="19"/>
    </row>
    <row r="21" spans="2:15" x14ac:dyDescent="0.25">
      <c r="B21" s="120">
        <v>8</v>
      </c>
      <c r="C21" s="122" t="s">
        <v>135</v>
      </c>
      <c r="D21" s="122" t="s">
        <v>145</v>
      </c>
      <c r="E21" s="123">
        <v>39748</v>
      </c>
      <c r="F21" s="122" t="s">
        <v>162</v>
      </c>
      <c r="G21" s="122">
        <v>1661</v>
      </c>
      <c r="H21" s="122">
        <v>32297</v>
      </c>
      <c r="I21" s="122">
        <v>14065</v>
      </c>
      <c r="J21" s="122">
        <v>18232</v>
      </c>
      <c r="L21" s="19"/>
    </row>
    <row r="22" spans="2:15" x14ac:dyDescent="0.25">
      <c r="B22" s="120">
        <v>9</v>
      </c>
      <c r="C22" s="122" t="s">
        <v>135</v>
      </c>
      <c r="D22" s="122" t="s">
        <v>145</v>
      </c>
      <c r="E22" s="123">
        <v>39772</v>
      </c>
      <c r="F22" s="122" t="s">
        <v>179</v>
      </c>
      <c r="G22" s="122">
        <v>923</v>
      </c>
      <c r="H22" s="122">
        <v>21264</v>
      </c>
      <c r="I22" s="122">
        <v>9428</v>
      </c>
      <c r="J22" s="122">
        <v>11836</v>
      </c>
      <c r="L22" s="19"/>
    </row>
    <row r="23" spans="2:15" x14ac:dyDescent="0.25">
      <c r="B23" s="120">
        <v>10</v>
      </c>
      <c r="C23" s="3" t="s">
        <v>135</v>
      </c>
      <c r="D23" s="3" t="s">
        <v>145</v>
      </c>
      <c r="E23" s="121">
        <v>39773</v>
      </c>
      <c r="F23" s="3" t="s">
        <v>179</v>
      </c>
      <c r="G23" s="3">
        <v>664</v>
      </c>
      <c r="H23" s="3">
        <v>15821</v>
      </c>
      <c r="I23" s="3">
        <v>6788</v>
      </c>
      <c r="J23" s="3">
        <v>9033</v>
      </c>
      <c r="L23" s="19"/>
    </row>
    <row r="24" spans="2:15" x14ac:dyDescent="0.25">
      <c r="B24" s="120">
        <v>11</v>
      </c>
      <c r="C24" s="3" t="s">
        <v>137</v>
      </c>
      <c r="D24" s="3" t="s">
        <v>145</v>
      </c>
      <c r="E24" s="121">
        <v>39771</v>
      </c>
      <c r="F24" s="3" t="s">
        <v>169</v>
      </c>
      <c r="G24" s="3">
        <v>394</v>
      </c>
      <c r="H24" s="3">
        <v>7022</v>
      </c>
      <c r="I24" s="3">
        <v>3333</v>
      </c>
      <c r="J24" s="3">
        <v>3689</v>
      </c>
      <c r="L24" s="19"/>
    </row>
    <row r="25" spans="2:15" x14ac:dyDescent="0.25">
      <c r="B25" s="120">
        <v>12</v>
      </c>
      <c r="C25" s="122" t="s">
        <v>135</v>
      </c>
      <c r="D25" s="122" t="s">
        <v>144</v>
      </c>
      <c r="E25" s="123">
        <v>39087</v>
      </c>
      <c r="F25" s="122" t="s">
        <v>175</v>
      </c>
      <c r="G25" s="122">
        <v>350</v>
      </c>
      <c r="H25" s="122">
        <v>6100</v>
      </c>
      <c r="I25" s="122">
        <v>2964</v>
      </c>
      <c r="J25" s="122">
        <v>3136</v>
      </c>
      <c r="L25" s="19"/>
    </row>
    <row r="26" spans="2:15" x14ac:dyDescent="0.25">
      <c r="B26" s="120">
        <v>13</v>
      </c>
      <c r="C26" s="3" t="s">
        <v>137</v>
      </c>
      <c r="D26" s="3" t="s">
        <v>144</v>
      </c>
      <c r="E26" s="121">
        <v>39267</v>
      </c>
      <c r="F26" s="3" t="s">
        <v>175</v>
      </c>
      <c r="G26" s="3">
        <v>720</v>
      </c>
      <c r="H26" s="3">
        <v>14947</v>
      </c>
      <c r="I26" s="3">
        <v>7358</v>
      </c>
      <c r="J26" s="3">
        <v>7589</v>
      </c>
      <c r="L26" s="19"/>
    </row>
    <row r="27" spans="2:15" x14ac:dyDescent="0.25">
      <c r="B27" s="120">
        <v>14</v>
      </c>
      <c r="C27" s="122" t="s">
        <v>135</v>
      </c>
      <c r="D27" s="122" t="s">
        <v>144</v>
      </c>
      <c r="E27" s="123">
        <v>39304</v>
      </c>
      <c r="F27" s="122" t="s">
        <v>175</v>
      </c>
      <c r="G27" s="122">
        <v>1100</v>
      </c>
      <c r="H27" s="122">
        <v>26367</v>
      </c>
      <c r="I27" s="122">
        <v>10824</v>
      </c>
      <c r="J27" s="122">
        <v>15543</v>
      </c>
      <c r="L27" s="19"/>
    </row>
    <row r="28" spans="2:15" x14ac:dyDescent="0.25">
      <c r="B28" s="120">
        <v>15</v>
      </c>
      <c r="C28" s="3" t="s">
        <v>135</v>
      </c>
      <c r="D28" s="3" t="s">
        <v>144</v>
      </c>
      <c r="E28" s="121">
        <v>39541</v>
      </c>
      <c r="F28" s="3" t="s">
        <v>175</v>
      </c>
      <c r="G28" s="3">
        <v>431</v>
      </c>
      <c r="H28" s="3">
        <v>7503</v>
      </c>
      <c r="I28" s="3">
        <v>3646</v>
      </c>
      <c r="J28" s="3">
        <v>3857</v>
      </c>
      <c r="L28" s="19"/>
    </row>
    <row r="29" spans="2:15" x14ac:dyDescent="0.25">
      <c r="B29" s="120">
        <v>16</v>
      </c>
      <c r="C29" s="122" t="s">
        <v>135</v>
      </c>
      <c r="D29" s="122" t="s">
        <v>144</v>
      </c>
      <c r="E29" s="123">
        <v>39664</v>
      </c>
      <c r="F29" s="122" t="s">
        <v>175</v>
      </c>
      <c r="G29" s="122">
        <v>1353</v>
      </c>
      <c r="H29" s="122">
        <v>32431</v>
      </c>
      <c r="I29" s="122">
        <v>13314</v>
      </c>
      <c r="J29" s="122">
        <v>19117</v>
      </c>
      <c r="L29" s="19"/>
    </row>
    <row r="30" spans="2:15" x14ac:dyDescent="0.25">
      <c r="B30" s="120">
        <v>17</v>
      </c>
      <c r="C30" s="3" t="s">
        <v>137</v>
      </c>
      <c r="D30" s="3" t="s">
        <v>144</v>
      </c>
      <c r="E30" s="121">
        <v>39224</v>
      </c>
      <c r="F30" s="3" t="s">
        <v>149</v>
      </c>
      <c r="G30" s="3">
        <v>210</v>
      </c>
      <c r="H30" s="3">
        <v>4360</v>
      </c>
      <c r="I30" s="3">
        <v>2066</v>
      </c>
      <c r="J30" s="3">
        <v>2294</v>
      </c>
      <c r="L30" s="19"/>
    </row>
    <row r="31" spans="2:15" x14ac:dyDescent="0.25">
      <c r="B31" s="120">
        <v>18</v>
      </c>
      <c r="C31" s="122" t="s">
        <v>137</v>
      </c>
      <c r="D31" s="122" t="s">
        <v>144</v>
      </c>
      <c r="E31" s="123">
        <v>39258</v>
      </c>
      <c r="F31" s="122" t="s">
        <v>149</v>
      </c>
      <c r="G31" s="122">
        <v>110</v>
      </c>
      <c r="H31" s="122">
        <v>2261</v>
      </c>
      <c r="I31" s="122">
        <v>932</v>
      </c>
      <c r="J31" s="122">
        <v>1329</v>
      </c>
      <c r="L31" s="19"/>
    </row>
    <row r="32" spans="2:15" x14ac:dyDescent="0.25">
      <c r="B32" s="120">
        <v>19</v>
      </c>
      <c r="C32" s="3" t="s">
        <v>132</v>
      </c>
      <c r="D32" s="3" t="s">
        <v>144</v>
      </c>
      <c r="E32" s="121">
        <v>39407</v>
      </c>
      <c r="F32" s="3" t="s">
        <v>149</v>
      </c>
      <c r="G32" s="3">
        <v>720</v>
      </c>
      <c r="H32" s="3">
        <v>16639</v>
      </c>
      <c r="I32" s="3">
        <v>7085</v>
      </c>
      <c r="J32" s="3">
        <v>9554</v>
      </c>
      <c r="L32" s="19"/>
    </row>
    <row r="33" spans="2:12" x14ac:dyDescent="0.25">
      <c r="B33" s="120">
        <v>20</v>
      </c>
      <c r="C33" s="122" t="s">
        <v>132</v>
      </c>
      <c r="D33" s="122" t="s">
        <v>144</v>
      </c>
      <c r="E33" s="123">
        <v>39496</v>
      </c>
      <c r="F33" s="122" t="s">
        <v>149</v>
      </c>
      <c r="G33" s="122">
        <v>886</v>
      </c>
      <c r="H33" s="122">
        <v>20466</v>
      </c>
      <c r="I33" s="122">
        <v>8715</v>
      </c>
      <c r="J33" s="122">
        <v>11751</v>
      </c>
      <c r="L33" s="19"/>
    </row>
    <row r="34" spans="2:12" x14ac:dyDescent="0.25">
      <c r="B34" s="120">
        <v>21</v>
      </c>
      <c r="C34" s="3" t="s">
        <v>137</v>
      </c>
      <c r="D34" s="3" t="s">
        <v>144</v>
      </c>
      <c r="E34" s="121">
        <v>39728</v>
      </c>
      <c r="F34" s="3" t="s">
        <v>149</v>
      </c>
      <c r="G34" s="3">
        <v>258</v>
      </c>
      <c r="H34" s="3">
        <v>5363</v>
      </c>
      <c r="I34" s="3">
        <v>2541</v>
      </c>
      <c r="J34" s="3">
        <v>2822</v>
      </c>
      <c r="L34" s="19"/>
    </row>
    <row r="35" spans="2:12" x14ac:dyDescent="0.25">
      <c r="B35" s="120">
        <v>22</v>
      </c>
      <c r="C35" s="122" t="s">
        <v>137</v>
      </c>
      <c r="D35" s="122" t="s">
        <v>144</v>
      </c>
      <c r="E35" s="123">
        <v>39750</v>
      </c>
      <c r="F35" s="122" t="s">
        <v>149</v>
      </c>
      <c r="G35" s="122">
        <v>135</v>
      </c>
      <c r="H35" s="122">
        <v>2781</v>
      </c>
      <c r="I35" s="122">
        <v>1146</v>
      </c>
      <c r="J35" s="122">
        <v>1635</v>
      </c>
      <c r="L35" s="19"/>
    </row>
    <row r="36" spans="2:12" x14ac:dyDescent="0.25">
      <c r="B36" s="120">
        <v>23</v>
      </c>
      <c r="C36" s="3" t="s">
        <v>135</v>
      </c>
      <c r="D36" s="3" t="s">
        <v>144</v>
      </c>
      <c r="E36" s="121">
        <v>39092</v>
      </c>
      <c r="F36" s="3" t="s">
        <v>151</v>
      </c>
      <c r="G36" s="3">
        <v>420</v>
      </c>
      <c r="H36" s="3">
        <v>9576</v>
      </c>
      <c r="I36" s="3">
        <v>4292</v>
      </c>
      <c r="J36" s="3">
        <v>5284</v>
      </c>
      <c r="L36" s="19"/>
    </row>
    <row r="37" spans="2:12" x14ac:dyDescent="0.25">
      <c r="B37" s="120">
        <v>24</v>
      </c>
      <c r="C37" s="122" t="s">
        <v>137</v>
      </c>
      <c r="D37" s="122" t="s">
        <v>144</v>
      </c>
      <c r="E37" s="123">
        <v>39301</v>
      </c>
      <c r="F37" s="122" t="s">
        <v>151</v>
      </c>
      <c r="G37" s="122">
        <v>800</v>
      </c>
      <c r="H37" s="122">
        <v>16008</v>
      </c>
      <c r="I37" s="122">
        <v>6776</v>
      </c>
      <c r="J37" s="122">
        <v>9232</v>
      </c>
      <c r="L37" s="19"/>
    </row>
    <row r="38" spans="2:12" x14ac:dyDescent="0.25">
      <c r="B38" s="120">
        <v>25</v>
      </c>
      <c r="C38" s="3" t="s">
        <v>137</v>
      </c>
      <c r="D38" s="3" t="s">
        <v>144</v>
      </c>
      <c r="E38" s="121">
        <v>39337</v>
      </c>
      <c r="F38" s="3" t="s">
        <v>151</v>
      </c>
      <c r="G38" s="3">
        <v>1350</v>
      </c>
      <c r="H38" s="3">
        <v>27729</v>
      </c>
      <c r="I38" s="3">
        <v>13284</v>
      </c>
      <c r="J38" s="3">
        <v>14445</v>
      </c>
      <c r="L38" s="19"/>
    </row>
    <row r="39" spans="2:12" x14ac:dyDescent="0.25">
      <c r="B39" s="120">
        <v>26</v>
      </c>
      <c r="C39" s="122" t="s">
        <v>132</v>
      </c>
      <c r="D39" s="122" t="s">
        <v>144</v>
      </c>
      <c r="E39" s="123">
        <v>39364</v>
      </c>
      <c r="F39" s="122" t="s">
        <v>151</v>
      </c>
      <c r="G39" s="122">
        <v>240</v>
      </c>
      <c r="H39" s="122">
        <v>4651</v>
      </c>
      <c r="I39" s="122">
        <v>2033</v>
      </c>
      <c r="J39" s="122">
        <v>2618</v>
      </c>
      <c r="L39" s="19"/>
    </row>
    <row r="40" spans="2:12" x14ac:dyDescent="0.25">
      <c r="B40" s="120">
        <v>27</v>
      </c>
      <c r="C40" s="3" t="s">
        <v>135</v>
      </c>
      <c r="D40" s="3" t="s">
        <v>144</v>
      </c>
      <c r="E40" s="121">
        <v>39366</v>
      </c>
      <c r="F40" s="3" t="s">
        <v>151</v>
      </c>
      <c r="G40" s="3">
        <v>140</v>
      </c>
      <c r="H40" s="3">
        <v>2806</v>
      </c>
      <c r="I40" s="3">
        <v>1378</v>
      </c>
      <c r="J40" s="3">
        <v>1428</v>
      </c>
      <c r="L40" s="19"/>
    </row>
    <row r="41" spans="2:12" x14ac:dyDescent="0.25">
      <c r="B41" s="120">
        <v>28</v>
      </c>
      <c r="C41" s="122" t="s">
        <v>135</v>
      </c>
      <c r="D41" s="122" t="s">
        <v>144</v>
      </c>
      <c r="E41" s="123">
        <v>39386</v>
      </c>
      <c r="F41" s="122" t="s">
        <v>151</v>
      </c>
      <c r="G41" s="122">
        <v>1000</v>
      </c>
      <c r="H41" s="122">
        <v>17200</v>
      </c>
      <c r="I41" s="122">
        <v>8470</v>
      </c>
      <c r="J41" s="122">
        <v>8730</v>
      </c>
      <c r="L41" s="19"/>
    </row>
    <row r="42" spans="2:12" x14ac:dyDescent="0.25">
      <c r="B42" s="120">
        <v>29</v>
      </c>
      <c r="C42" s="3" t="s">
        <v>132</v>
      </c>
      <c r="D42" s="3" t="s">
        <v>144</v>
      </c>
      <c r="E42" s="121">
        <v>39388</v>
      </c>
      <c r="F42" s="3" t="s">
        <v>151</v>
      </c>
      <c r="G42" s="3">
        <v>50</v>
      </c>
      <c r="H42" s="3">
        <v>852</v>
      </c>
      <c r="I42" s="3">
        <v>423</v>
      </c>
      <c r="J42" s="3">
        <v>429</v>
      </c>
      <c r="L42" s="19"/>
    </row>
    <row r="43" spans="2:12" x14ac:dyDescent="0.25">
      <c r="B43" s="120">
        <v>30</v>
      </c>
      <c r="C43" s="122" t="s">
        <v>135</v>
      </c>
      <c r="D43" s="122" t="s">
        <v>144</v>
      </c>
      <c r="E43" s="123">
        <v>39394</v>
      </c>
      <c r="F43" s="122" t="s">
        <v>151</v>
      </c>
      <c r="G43" s="122">
        <v>300</v>
      </c>
      <c r="H43" s="122">
        <v>6738</v>
      </c>
      <c r="I43" s="122">
        <v>2952</v>
      </c>
      <c r="J43" s="122">
        <v>3786</v>
      </c>
      <c r="L43" s="19"/>
    </row>
    <row r="44" spans="2:12" x14ac:dyDescent="0.25">
      <c r="B44" s="120">
        <v>31</v>
      </c>
      <c r="C44" s="3" t="s">
        <v>137</v>
      </c>
      <c r="D44" s="3" t="s">
        <v>144</v>
      </c>
      <c r="E44" s="121">
        <v>39534</v>
      </c>
      <c r="F44" s="3" t="s">
        <v>151</v>
      </c>
      <c r="G44" s="3">
        <v>1661</v>
      </c>
      <c r="H44" s="3">
        <v>34107</v>
      </c>
      <c r="I44" s="3">
        <v>16339</v>
      </c>
      <c r="J44" s="3">
        <v>17768</v>
      </c>
      <c r="L44" s="19"/>
    </row>
    <row r="45" spans="2:12" x14ac:dyDescent="0.25">
      <c r="B45" s="120">
        <v>32</v>
      </c>
      <c r="C45" s="122" t="s">
        <v>135</v>
      </c>
      <c r="D45" s="122" t="s">
        <v>144</v>
      </c>
      <c r="E45" s="123">
        <v>39576</v>
      </c>
      <c r="F45" s="122" t="s">
        <v>151</v>
      </c>
      <c r="G45" s="122">
        <v>369</v>
      </c>
      <c r="H45" s="122">
        <v>8288</v>
      </c>
      <c r="I45" s="122">
        <v>3631</v>
      </c>
      <c r="J45" s="122">
        <v>4657</v>
      </c>
      <c r="L45" s="19"/>
    </row>
    <row r="46" spans="2:12" x14ac:dyDescent="0.25">
      <c r="B46" s="120">
        <v>33</v>
      </c>
      <c r="C46" s="3" t="s">
        <v>137</v>
      </c>
      <c r="D46" s="3" t="s">
        <v>144</v>
      </c>
      <c r="E46" s="121">
        <v>39601</v>
      </c>
      <c r="F46" s="3" t="s">
        <v>151</v>
      </c>
      <c r="G46" s="3">
        <v>984</v>
      </c>
      <c r="H46" s="3">
        <v>19690</v>
      </c>
      <c r="I46" s="3">
        <v>8334</v>
      </c>
      <c r="J46" s="3">
        <v>11356</v>
      </c>
      <c r="L46" s="19"/>
    </row>
    <row r="47" spans="2:12" x14ac:dyDescent="0.25">
      <c r="B47" s="120">
        <v>34</v>
      </c>
      <c r="C47" s="122" t="s">
        <v>135</v>
      </c>
      <c r="D47" s="122" t="s">
        <v>144</v>
      </c>
      <c r="E47" s="123">
        <v>39623</v>
      </c>
      <c r="F47" s="122" t="s">
        <v>151</v>
      </c>
      <c r="G47" s="122">
        <v>1230</v>
      </c>
      <c r="H47" s="122">
        <v>21156</v>
      </c>
      <c r="I47" s="122">
        <v>10418</v>
      </c>
      <c r="J47" s="122">
        <v>10738</v>
      </c>
      <c r="L47" s="19"/>
    </row>
    <row r="48" spans="2:12" x14ac:dyDescent="0.25">
      <c r="B48" s="120">
        <v>35</v>
      </c>
      <c r="C48" s="3" t="s">
        <v>135</v>
      </c>
      <c r="D48" s="3" t="s">
        <v>144</v>
      </c>
      <c r="E48" s="121">
        <v>39653</v>
      </c>
      <c r="F48" s="3" t="s">
        <v>151</v>
      </c>
      <c r="G48" s="3">
        <v>172</v>
      </c>
      <c r="H48" s="3">
        <v>3451</v>
      </c>
      <c r="I48" s="3">
        <v>1695</v>
      </c>
      <c r="J48" s="3">
        <v>1756</v>
      </c>
      <c r="L48" s="19"/>
    </row>
    <row r="49" spans="2:12" x14ac:dyDescent="0.25">
      <c r="B49" s="120">
        <v>36</v>
      </c>
      <c r="C49" s="122" t="s">
        <v>135</v>
      </c>
      <c r="D49" s="122" t="s">
        <v>144</v>
      </c>
      <c r="E49" s="123">
        <v>39769</v>
      </c>
      <c r="F49" s="122" t="s">
        <v>151</v>
      </c>
      <c r="G49" s="122">
        <v>517</v>
      </c>
      <c r="H49" s="122">
        <v>11778</v>
      </c>
      <c r="I49" s="122">
        <v>5279</v>
      </c>
      <c r="J49" s="122">
        <v>6499</v>
      </c>
      <c r="L49" s="19"/>
    </row>
    <row r="50" spans="2:12" x14ac:dyDescent="0.25">
      <c r="B50" s="120">
        <v>37</v>
      </c>
      <c r="C50" s="3" t="s">
        <v>132</v>
      </c>
      <c r="D50" s="3" t="s">
        <v>144</v>
      </c>
      <c r="E50" s="121">
        <v>39772</v>
      </c>
      <c r="F50" s="3" t="s">
        <v>151</v>
      </c>
      <c r="G50" s="3">
        <v>62</v>
      </c>
      <c r="H50" s="3">
        <v>1048</v>
      </c>
      <c r="I50" s="3">
        <v>520</v>
      </c>
      <c r="J50" s="3">
        <v>528</v>
      </c>
      <c r="L50" s="19"/>
    </row>
    <row r="51" spans="2:12" x14ac:dyDescent="0.25">
      <c r="B51" s="120">
        <v>38</v>
      </c>
      <c r="C51" s="3" t="s">
        <v>132</v>
      </c>
      <c r="D51" s="3" t="s">
        <v>144</v>
      </c>
      <c r="E51" s="121">
        <v>39402</v>
      </c>
      <c r="F51" s="3" t="s">
        <v>152</v>
      </c>
      <c r="G51" s="3">
        <v>630</v>
      </c>
      <c r="H51" s="3">
        <v>15284</v>
      </c>
      <c r="I51" s="3">
        <v>6439</v>
      </c>
      <c r="J51" s="3">
        <v>8845</v>
      </c>
      <c r="L51" s="19"/>
    </row>
    <row r="52" spans="2:12" x14ac:dyDescent="0.25">
      <c r="B52" s="120">
        <v>39</v>
      </c>
      <c r="C52" s="122" t="s">
        <v>132</v>
      </c>
      <c r="D52" s="122" t="s">
        <v>144</v>
      </c>
      <c r="E52" s="123">
        <v>39689</v>
      </c>
      <c r="F52" s="122" t="s">
        <v>152</v>
      </c>
      <c r="G52" s="122">
        <v>775</v>
      </c>
      <c r="H52" s="122">
        <v>18799</v>
      </c>
      <c r="I52" s="122">
        <v>7920</v>
      </c>
      <c r="J52" s="122">
        <v>10879</v>
      </c>
      <c r="L52" s="19"/>
    </row>
    <row r="53" spans="2:12" x14ac:dyDescent="0.25">
      <c r="B53" s="120">
        <v>40</v>
      </c>
      <c r="C53" s="3" t="s">
        <v>135</v>
      </c>
      <c r="D53" s="3" t="s">
        <v>144</v>
      </c>
      <c r="E53" s="121">
        <v>39367</v>
      </c>
      <c r="F53" s="3" t="s">
        <v>153</v>
      </c>
      <c r="G53" s="3">
        <v>220</v>
      </c>
      <c r="H53" s="3">
        <v>5075</v>
      </c>
      <c r="I53" s="3">
        <v>2248</v>
      </c>
      <c r="J53" s="3">
        <v>2827</v>
      </c>
      <c r="L53" s="19"/>
    </row>
    <row r="54" spans="2:12" x14ac:dyDescent="0.25">
      <c r="B54" s="120">
        <v>41</v>
      </c>
      <c r="C54" s="3" t="s">
        <v>135</v>
      </c>
      <c r="D54" s="3" t="s">
        <v>144</v>
      </c>
      <c r="E54" s="121">
        <v>39281</v>
      </c>
      <c r="F54" s="3" t="s">
        <v>154</v>
      </c>
      <c r="G54" s="3">
        <v>480</v>
      </c>
      <c r="H54" s="3">
        <v>10877</v>
      </c>
      <c r="I54" s="3">
        <v>4906</v>
      </c>
      <c r="J54" s="3">
        <v>5971</v>
      </c>
      <c r="L54" s="19"/>
    </row>
    <row r="55" spans="2:12" x14ac:dyDescent="0.25">
      <c r="B55" s="120">
        <v>42</v>
      </c>
      <c r="C55" s="122" t="s">
        <v>135</v>
      </c>
      <c r="D55" s="122" t="s">
        <v>144</v>
      </c>
      <c r="E55" s="123">
        <v>39498</v>
      </c>
      <c r="F55" s="122" t="s">
        <v>154</v>
      </c>
      <c r="G55" s="122">
        <v>590</v>
      </c>
      <c r="H55" s="122">
        <v>13379</v>
      </c>
      <c r="I55" s="122">
        <v>6034</v>
      </c>
      <c r="J55" s="122">
        <v>7345</v>
      </c>
      <c r="L55" s="19"/>
    </row>
    <row r="56" spans="2:12" x14ac:dyDescent="0.25">
      <c r="B56" s="120">
        <v>43</v>
      </c>
      <c r="C56" s="3" t="s">
        <v>137</v>
      </c>
      <c r="D56" s="3" t="s">
        <v>144</v>
      </c>
      <c r="E56" s="121">
        <v>39276</v>
      </c>
      <c r="F56" s="3" t="s">
        <v>155</v>
      </c>
      <c r="G56" s="3">
        <v>650</v>
      </c>
      <c r="H56" s="3">
        <v>12526</v>
      </c>
      <c r="I56" s="3">
        <v>5506</v>
      </c>
      <c r="J56" s="3">
        <v>7020</v>
      </c>
      <c r="L56" s="19"/>
    </row>
    <row r="57" spans="2:12" x14ac:dyDescent="0.25">
      <c r="B57" s="120">
        <v>44</v>
      </c>
      <c r="C57" s="122" t="s">
        <v>137</v>
      </c>
      <c r="D57" s="122" t="s">
        <v>144</v>
      </c>
      <c r="E57" s="123">
        <v>39723</v>
      </c>
      <c r="F57" s="122" t="s">
        <v>155</v>
      </c>
      <c r="G57" s="122">
        <v>800</v>
      </c>
      <c r="H57" s="122">
        <v>15407</v>
      </c>
      <c r="I57" s="122">
        <v>6772</v>
      </c>
      <c r="J57" s="122">
        <v>8635</v>
      </c>
      <c r="L57" s="19"/>
    </row>
    <row r="58" spans="2:12" x14ac:dyDescent="0.25">
      <c r="B58" s="120">
        <v>45</v>
      </c>
      <c r="C58" s="3" t="s">
        <v>137</v>
      </c>
      <c r="D58" s="3" t="s">
        <v>144</v>
      </c>
      <c r="E58" s="121">
        <v>39099</v>
      </c>
      <c r="F58" s="3" t="s">
        <v>156</v>
      </c>
      <c r="G58" s="3">
        <v>360</v>
      </c>
      <c r="H58" s="3">
        <v>7733</v>
      </c>
      <c r="I58" s="3">
        <v>3542</v>
      </c>
      <c r="J58" s="3">
        <v>4191</v>
      </c>
      <c r="L58" s="19"/>
    </row>
    <row r="59" spans="2:12" x14ac:dyDescent="0.25">
      <c r="B59" s="120">
        <v>46</v>
      </c>
      <c r="C59" s="122" t="s">
        <v>135</v>
      </c>
      <c r="D59" s="122" t="s">
        <v>144</v>
      </c>
      <c r="E59" s="123">
        <v>39136</v>
      </c>
      <c r="F59" s="122" t="s">
        <v>156</v>
      </c>
      <c r="G59" s="122">
        <v>700</v>
      </c>
      <c r="H59" s="122">
        <v>16142</v>
      </c>
      <c r="I59" s="122">
        <v>6888</v>
      </c>
      <c r="J59" s="122">
        <v>9254</v>
      </c>
      <c r="L59" s="19"/>
    </row>
    <row r="60" spans="2:12" x14ac:dyDescent="0.25">
      <c r="B60" s="120">
        <v>47</v>
      </c>
      <c r="C60" s="3" t="s">
        <v>135</v>
      </c>
      <c r="D60" s="3" t="s">
        <v>144</v>
      </c>
      <c r="E60" s="121">
        <v>39171</v>
      </c>
      <c r="F60" s="3" t="s">
        <v>156</v>
      </c>
      <c r="G60" s="3">
        <v>600</v>
      </c>
      <c r="H60" s="3">
        <v>13854</v>
      </c>
      <c r="I60" s="3">
        <v>5904</v>
      </c>
      <c r="J60" s="3">
        <v>7950</v>
      </c>
      <c r="L60" s="19"/>
    </row>
    <row r="61" spans="2:12" x14ac:dyDescent="0.25">
      <c r="B61" s="120">
        <v>48</v>
      </c>
      <c r="C61" s="122" t="s">
        <v>132</v>
      </c>
      <c r="D61" s="122" t="s">
        <v>144</v>
      </c>
      <c r="E61" s="123">
        <v>39178</v>
      </c>
      <c r="F61" s="122" t="s">
        <v>156</v>
      </c>
      <c r="G61" s="122">
        <v>240</v>
      </c>
      <c r="H61" s="122">
        <v>5453</v>
      </c>
      <c r="I61" s="122">
        <v>2362</v>
      </c>
      <c r="J61" s="122">
        <v>3091</v>
      </c>
      <c r="L61" s="19"/>
    </row>
    <row r="62" spans="2:12" x14ac:dyDescent="0.25">
      <c r="B62" s="120">
        <v>49</v>
      </c>
      <c r="C62" s="3" t="s">
        <v>137</v>
      </c>
      <c r="D62" s="3" t="s">
        <v>144</v>
      </c>
      <c r="E62" s="121">
        <v>39206</v>
      </c>
      <c r="F62" s="3" t="s">
        <v>156</v>
      </c>
      <c r="G62" s="3">
        <v>200</v>
      </c>
      <c r="H62" s="3">
        <v>4064</v>
      </c>
      <c r="I62" s="3">
        <v>1694</v>
      </c>
      <c r="J62" s="3">
        <v>2370</v>
      </c>
      <c r="L62" s="19"/>
    </row>
    <row r="63" spans="2:12" x14ac:dyDescent="0.25">
      <c r="B63" s="120">
        <v>50</v>
      </c>
      <c r="C63" s="122" t="s">
        <v>135</v>
      </c>
      <c r="D63" s="122" t="s">
        <v>144</v>
      </c>
      <c r="E63" s="123">
        <v>39240</v>
      </c>
      <c r="F63" s="122" t="s">
        <v>156</v>
      </c>
      <c r="G63" s="122">
        <v>180</v>
      </c>
      <c r="H63" s="122">
        <v>3857</v>
      </c>
      <c r="I63" s="122">
        <v>1771</v>
      </c>
      <c r="J63" s="122">
        <v>2086</v>
      </c>
      <c r="L63" s="19"/>
    </row>
    <row r="64" spans="2:12" x14ac:dyDescent="0.25">
      <c r="B64" s="120">
        <v>51</v>
      </c>
      <c r="C64" s="3" t="s">
        <v>137</v>
      </c>
      <c r="D64" s="3" t="s">
        <v>144</v>
      </c>
      <c r="E64" s="121">
        <v>39259</v>
      </c>
      <c r="F64" s="3" t="s">
        <v>156</v>
      </c>
      <c r="G64" s="3">
        <v>400</v>
      </c>
      <c r="H64" s="3">
        <v>9356</v>
      </c>
      <c r="I64" s="3">
        <v>3936</v>
      </c>
      <c r="J64" s="3">
        <v>5420</v>
      </c>
      <c r="L64" s="19"/>
    </row>
    <row r="65" spans="2:12" x14ac:dyDescent="0.25">
      <c r="B65" s="120">
        <v>52</v>
      </c>
      <c r="C65" s="122" t="s">
        <v>137</v>
      </c>
      <c r="D65" s="122" t="s">
        <v>144</v>
      </c>
      <c r="E65" s="123">
        <v>39265</v>
      </c>
      <c r="F65" s="122" t="s">
        <v>156</v>
      </c>
      <c r="G65" s="122">
        <v>480</v>
      </c>
      <c r="H65" s="122">
        <v>10085</v>
      </c>
      <c r="I65" s="122">
        <v>4066</v>
      </c>
      <c r="J65" s="122">
        <v>6019</v>
      </c>
      <c r="L65" s="19"/>
    </row>
    <row r="66" spans="2:12" x14ac:dyDescent="0.25">
      <c r="B66" s="120">
        <v>53</v>
      </c>
      <c r="C66" s="3" t="s">
        <v>135</v>
      </c>
      <c r="D66" s="3" t="s">
        <v>144</v>
      </c>
      <c r="E66" s="121">
        <v>39406</v>
      </c>
      <c r="F66" s="3" t="s">
        <v>156</v>
      </c>
      <c r="G66" s="3">
        <v>480</v>
      </c>
      <c r="H66" s="3">
        <v>8232</v>
      </c>
      <c r="I66" s="3">
        <v>4066</v>
      </c>
      <c r="J66" s="3">
        <v>4166</v>
      </c>
      <c r="L66" s="19"/>
    </row>
    <row r="67" spans="2:12" x14ac:dyDescent="0.25">
      <c r="B67" s="120">
        <v>54</v>
      </c>
      <c r="C67" s="122" t="s">
        <v>135</v>
      </c>
      <c r="D67" s="122" t="s">
        <v>144</v>
      </c>
      <c r="E67" s="123">
        <v>39409</v>
      </c>
      <c r="F67" s="122" t="s">
        <v>156</v>
      </c>
      <c r="G67" s="122">
        <v>60</v>
      </c>
      <c r="H67" s="122">
        <v>1267</v>
      </c>
      <c r="I67" s="122">
        <v>508</v>
      </c>
      <c r="J67" s="122">
        <v>759</v>
      </c>
      <c r="L67" s="19"/>
    </row>
    <row r="68" spans="2:12" x14ac:dyDescent="0.25">
      <c r="B68" s="120">
        <v>55</v>
      </c>
      <c r="C68" s="3" t="s">
        <v>135</v>
      </c>
      <c r="D68" s="3" t="s">
        <v>144</v>
      </c>
      <c r="E68" s="121">
        <v>39414</v>
      </c>
      <c r="F68" s="3" t="s">
        <v>156</v>
      </c>
      <c r="G68" s="3">
        <v>990</v>
      </c>
      <c r="H68" s="3">
        <v>23503</v>
      </c>
      <c r="I68" s="3">
        <v>10118</v>
      </c>
      <c r="J68" s="3">
        <v>13385</v>
      </c>
      <c r="L68" s="19"/>
    </row>
    <row r="69" spans="2:12" x14ac:dyDescent="0.25">
      <c r="B69" s="120">
        <v>56</v>
      </c>
      <c r="C69" s="122" t="s">
        <v>132</v>
      </c>
      <c r="D69" s="122" t="s">
        <v>144</v>
      </c>
      <c r="E69" s="123">
        <v>39420</v>
      </c>
      <c r="F69" s="122" t="s">
        <v>156</v>
      </c>
      <c r="G69" s="122">
        <v>110</v>
      </c>
      <c r="H69" s="122">
        <v>2434</v>
      </c>
      <c r="I69" s="122">
        <v>1124</v>
      </c>
      <c r="J69" s="122">
        <v>1310</v>
      </c>
      <c r="L69" s="19"/>
    </row>
    <row r="70" spans="2:12" x14ac:dyDescent="0.25">
      <c r="B70" s="120">
        <v>57</v>
      </c>
      <c r="C70" s="3" t="s">
        <v>135</v>
      </c>
      <c r="D70" s="3" t="s">
        <v>144</v>
      </c>
      <c r="E70" s="121">
        <v>39457</v>
      </c>
      <c r="F70" s="3" t="s">
        <v>156</v>
      </c>
      <c r="G70" s="3">
        <v>861</v>
      </c>
      <c r="H70" s="3">
        <v>19855</v>
      </c>
      <c r="I70" s="3">
        <v>8472</v>
      </c>
      <c r="J70" s="3">
        <v>11383</v>
      </c>
      <c r="L70" s="19"/>
    </row>
    <row r="71" spans="2:12" x14ac:dyDescent="0.25">
      <c r="B71" s="120">
        <v>58</v>
      </c>
      <c r="C71" s="122" t="s">
        <v>137</v>
      </c>
      <c r="D71" s="122" t="s">
        <v>144</v>
      </c>
      <c r="E71" s="123">
        <v>39483</v>
      </c>
      <c r="F71" s="122" t="s">
        <v>156</v>
      </c>
      <c r="G71" s="122">
        <v>492</v>
      </c>
      <c r="H71" s="122">
        <v>11508</v>
      </c>
      <c r="I71" s="122">
        <v>4841</v>
      </c>
      <c r="J71" s="122">
        <v>6667</v>
      </c>
      <c r="L71" s="19"/>
    </row>
    <row r="72" spans="2:12" x14ac:dyDescent="0.25">
      <c r="B72" s="120">
        <v>59</v>
      </c>
      <c r="C72" s="3" t="s">
        <v>135</v>
      </c>
      <c r="D72" s="3" t="s">
        <v>144</v>
      </c>
      <c r="E72" s="121">
        <v>39489</v>
      </c>
      <c r="F72" s="3" t="s">
        <v>156</v>
      </c>
      <c r="G72" s="3">
        <v>590</v>
      </c>
      <c r="H72" s="3">
        <v>10125</v>
      </c>
      <c r="I72" s="3">
        <v>5001</v>
      </c>
      <c r="J72" s="3">
        <v>5124</v>
      </c>
      <c r="L72" s="19"/>
    </row>
    <row r="73" spans="2:12" x14ac:dyDescent="0.25">
      <c r="B73" s="120">
        <v>60</v>
      </c>
      <c r="C73" s="122" t="s">
        <v>135</v>
      </c>
      <c r="D73" s="122" t="s">
        <v>144</v>
      </c>
      <c r="E73" s="123">
        <v>39491</v>
      </c>
      <c r="F73" s="122" t="s">
        <v>156</v>
      </c>
      <c r="G73" s="122">
        <v>738</v>
      </c>
      <c r="H73" s="122">
        <v>17040</v>
      </c>
      <c r="I73" s="122">
        <v>7262</v>
      </c>
      <c r="J73" s="122">
        <v>9778</v>
      </c>
      <c r="L73" s="19"/>
    </row>
    <row r="74" spans="2:12" x14ac:dyDescent="0.25">
      <c r="B74" s="120">
        <v>61</v>
      </c>
      <c r="C74" s="3" t="s">
        <v>132</v>
      </c>
      <c r="D74" s="3" t="s">
        <v>144</v>
      </c>
      <c r="E74" s="121">
        <v>39510</v>
      </c>
      <c r="F74" s="3" t="s">
        <v>156</v>
      </c>
      <c r="G74" s="3">
        <v>135</v>
      </c>
      <c r="H74" s="3">
        <v>2994</v>
      </c>
      <c r="I74" s="3">
        <v>1383</v>
      </c>
      <c r="J74" s="3">
        <v>1611</v>
      </c>
      <c r="L74" s="19"/>
    </row>
    <row r="75" spans="2:12" x14ac:dyDescent="0.25">
      <c r="B75" s="120">
        <v>62</v>
      </c>
      <c r="C75" s="122" t="s">
        <v>137</v>
      </c>
      <c r="D75" s="122" t="s">
        <v>144</v>
      </c>
      <c r="E75" s="123">
        <v>39597</v>
      </c>
      <c r="F75" s="122" t="s">
        <v>156</v>
      </c>
      <c r="G75" s="122">
        <v>246</v>
      </c>
      <c r="H75" s="122">
        <v>4999</v>
      </c>
      <c r="I75" s="122">
        <v>2084</v>
      </c>
      <c r="J75" s="122">
        <v>2915</v>
      </c>
      <c r="L75" s="19"/>
    </row>
    <row r="76" spans="2:12" x14ac:dyDescent="0.25">
      <c r="B76" s="120">
        <v>63</v>
      </c>
      <c r="C76" s="3" t="s">
        <v>135</v>
      </c>
      <c r="D76" s="3" t="s">
        <v>144</v>
      </c>
      <c r="E76" s="121">
        <v>39615</v>
      </c>
      <c r="F76" s="3" t="s">
        <v>156</v>
      </c>
      <c r="G76" s="3">
        <v>74</v>
      </c>
      <c r="H76" s="3">
        <v>1558</v>
      </c>
      <c r="I76" s="3">
        <v>625</v>
      </c>
      <c r="J76" s="3">
        <v>933</v>
      </c>
      <c r="L76" s="19"/>
    </row>
    <row r="77" spans="2:12" x14ac:dyDescent="0.25">
      <c r="B77" s="120">
        <v>64</v>
      </c>
      <c r="C77" s="122" t="s">
        <v>132</v>
      </c>
      <c r="D77" s="122" t="s">
        <v>144</v>
      </c>
      <c r="E77" s="123">
        <v>39618</v>
      </c>
      <c r="F77" s="122" t="s">
        <v>156</v>
      </c>
      <c r="G77" s="122">
        <v>295</v>
      </c>
      <c r="H77" s="122">
        <v>6707</v>
      </c>
      <c r="I77" s="122">
        <v>2905</v>
      </c>
      <c r="J77" s="122">
        <v>3802</v>
      </c>
      <c r="L77" s="19"/>
    </row>
    <row r="78" spans="2:12" x14ac:dyDescent="0.25">
      <c r="B78" s="120">
        <v>65</v>
      </c>
      <c r="C78" s="3" t="s">
        <v>135</v>
      </c>
      <c r="D78" s="3" t="s">
        <v>144</v>
      </c>
      <c r="E78" s="121">
        <v>39701</v>
      </c>
      <c r="F78" s="3" t="s">
        <v>156</v>
      </c>
      <c r="G78" s="3">
        <v>221</v>
      </c>
      <c r="H78" s="3">
        <v>4744</v>
      </c>
      <c r="I78" s="3">
        <v>2178</v>
      </c>
      <c r="J78" s="3">
        <v>2566</v>
      </c>
      <c r="L78" s="19"/>
    </row>
    <row r="79" spans="2:12" x14ac:dyDescent="0.25">
      <c r="B79" s="120">
        <v>66</v>
      </c>
      <c r="C79" s="122" t="s">
        <v>135</v>
      </c>
      <c r="D79" s="122" t="s">
        <v>144</v>
      </c>
      <c r="E79" s="123">
        <v>39724</v>
      </c>
      <c r="F79" s="122" t="s">
        <v>156</v>
      </c>
      <c r="G79" s="122">
        <v>1218</v>
      </c>
      <c r="H79" s="122">
        <v>28909</v>
      </c>
      <c r="I79" s="122">
        <v>12445</v>
      </c>
      <c r="J79" s="122">
        <v>16464</v>
      </c>
      <c r="L79" s="19"/>
    </row>
    <row r="80" spans="2:12" x14ac:dyDescent="0.25">
      <c r="B80" s="120">
        <v>67</v>
      </c>
      <c r="C80" s="3" t="s">
        <v>137</v>
      </c>
      <c r="D80" s="3" t="s">
        <v>144</v>
      </c>
      <c r="E80" s="121">
        <v>39756</v>
      </c>
      <c r="F80" s="3" t="s">
        <v>156</v>
      </c>
      <c r="G80" s="3">
        <v>590</v>
      </c>
      <c r="H80" s="3">
        <v>12405</v>
      </c>
      <c r="I80" s="3">
        <v>5001</v>
      </c>
      <c r="J80" s="3">
        <v>7404</v>
      </c>
      <c r="L80" s="19"/>
    </row>
    <row r="81" spans="2:12" x14ac:dyDescent="0.25">
      <c r="B81" s="120">
        <v>68</v>
      </c>
      <c r="C81" s="3" t="s">
        <v>137</v>
      </c>
      <c r="D81" s="3" t="s">
        <v>144</v>
      </c>
      <c r="E81" s="121">
        <v>39119</v>
      </c>
      <c r="F81" s="3" t="s">
        <v>158</v>
      </c>
      <c r="G81" s="3">
        <v>720</v>
      </c>
      <c r="H81" s="3">
        <v>13831</v>
      </c>
      <c r="I81" s="3">
        <v>6098</v>
      </c>
      <c r="J81" s="3">
        <v>7733</v>
      </c>
      <c r="L81" s="19"/>
    </row>
    <row r="82" spans="2:12" x14ac:dyDescent="0.25">
      <c r="B82" s="120">
        <v>69</v>
      </c>
      <c r="C82" s="122" t="s">
        <v>137</v>
      </c>
      <c r="D82" s="122" t="s">
        <v>144</v>
      </c>
      <c r="E82" s="123">
        <v>39121</v>
      </c>
      <c r="F82" s="122" t="s">
        <v>158</v>
      </c>
      <c r="G82" s="122">
        <v>720</v>
      </c>
      <c r="H82" s="122">
        <v>14796</v>
      </c>
      <c r="I82" s="122">
        <v>6098</v>
      </c>
      <c r="J82" s="122">
        <v>8698</v>
      </c>
      <c r="L82" s="19"/>
    </row>
    <row r="83" spans="2:12" x14ac:dyDescent="0.25">
      <c r="B83" s="120">
        <v>70</v>
      </c>
      <c r="C83" s="3" t="s">
        <v>132</v>
      </c>
      <c r="D83" s="3" t="s">
        <v>144</v>
      </c>
      <c r="E83" s="121">
        <v>39248</v>
      </c>
      <c r="F83" s="3" t="s">
        <v>158</v>
      </c>
      <c r="G83" s="3">
        <v>1260</v>
      </c>
      <c r="H83" s="3">
        <v>25150</v>
      </c>
      <c r="I83" s="3">
        <v>10672</v>
      </c>
      <c r="J83" s="3">
        <v>14478</v>
      </c>
      <c r="L83" s="19"/>
    </row>
    <row r="84" spans="2:12" x14ac:dyDescent="0.25">
      <c r="B84" s="120">
        <v>71</v>
      </c>
      <c r="C84" s="122" t="s">
        <v>135</v>
      </c>
      <c r="D84" s="122" t="s">
        <v>144</v>
      </c>
      <c r="E84" s="123">
        <v>39282</v>
      </c>
      <c r="F84" s="122" t="s">
        <v>158</v>
      </c>
      <c r="G84" s="122">
        <v>810</v>
      </c>
      <c r="H84" s="122">
        <v>19043</v>
      </c>
      <c r="I84" s="122">
        <v>8278</v>
      </c>
      <c r="J84" s="122">
        <v>10765</v>
      </c>
      <c r="L84" s="19"/>
    </row>
    <row r="85" spans="2:12" x14ac:dyDescent="0.25">
      <c r="B85" s="120">
        <v>72</v>
      </c>
      <c r="C85" s="3" t="s">
        <v>137</v>
      </c>
      <c r="D85" s="3" t="s">
        <v>144</v>
      </c>
      <c r="E85" s="121">
        <v>39318</v>
      </c>
      <c r="F85" s="3" t="s">
        <v>158</v>
      </c>
      <c r="G85" s="3">
        <v>270</v>
      </c>
      <c r="H85" s="3">
        <v>5929</v>
      </c>
      <c r="I85" s="3">
        <v>2657</v>
      </c>
      <c r="J85" s="3">
        <v>3272</v>
      </c>
      <c r="L85" s="19"/>
    </row>
    <row r="86" spans="2:12" x14ac:dyDescent="0.25">
      <c r="B86" s="120">
        <v>73</v>
      </c>
      <c r="C86" s="122" t="s">
        <v>135</v>
      </c>
      <c r="D86" s="122" t="s">
        <v>144</v>
      </c>
      <c r="E86" s="123">
        <v>39336</v>
      </c>
      <c r="F86" s="122" t="s">
        <v>158</v>
      </c>
      <c r="G86" s="122">
        <v>150</v>
      </c>
      <c r="H86" s="122">
        <v>3224</v>
      </c>
      <c r="I86" s="122">
        <v>1533</v>
      </c>
      <c r="J86" s="122">
        <v>1691</v>
      </c>
      <c r="L86" s="19"/>
    </row>
    <row r="87" spans="2:12" x14ac:dyDescent="0.25">
      <c r="B87" s="120">
        <v>74</v>
      </c>
      <c r="C87" s="3" t="s">
        <v>137</v>
      </c>
      <c r="D87" s="3" t="s">
        <v>144</v>
      </c>
      <c r="E87" s="121">
        <v>39478</v>
      </c>
      <c r="F87" s="3" t="s">
        <v>158</v>
      </c>
      <c r="G87" s="3">
        <v>332</v>
      </c>
      <c r="H87" s="3">
        <v>7293</v>
      </c>
      <c r="I87" s="3">
        <v>3268</v>
      </c>
      <c r="J87" s="3">
        <v>4025</v>
      </c>
      <c r="L87" s="19"/>
    </row>
    <row r="88" spans="2:12" x14ac:dyDescent="0.25">
      <c r="B88" s="120">
        <v>75</v>
      </c>
      <c r="C88" s="122" t="s">
        <v>137</v>
      </c>
      <c r="D88" s="122" t="s">
        <v>144</v>
      </c>
      <c r="E88" s="123">
        <v>39492</v>
      </c>
      <c r="F88" s="122" t="s">
        <v>158</v>
      </c>
      <c r="G88" s="122">
        <v>886</v>
      </c>
      <c r="H88" s="122">
        <v>18199</v>
      </c>
      <c r="I88" s="122">
        <v>7501</v>
      </c>
      <c r="J88" s="122">
        <v>10698</v>
      </c>
      <c r="L88" s="19"/>
    </row>
    <row r="89" spans="2:12" x14ac:dyDescent="0.25">
      <c r="B89" s="120">
        <v>76</v>
      </c>
      <c r="C89" s="3" t="s">
        <v>137</v>
      </c>
      <c r="D89" s="3" t="s">
        <v>144</v>
      </c>
      <c r="E89" s="121">
        <v>39659</v>
      </c>
      <c r="F89" s="3" t="s">
        <v>158</v>
      </c>
      <c r="G89" s="3">
        <v>886</v>
      </c>
      <c r="H89" s="3">
        <v>17012</v>
      </c>
      <c r="I89" s="3">
        <v>7501</v>
      </c>
      <c r="J89" s="3">
        <v>9511</v>
      </c>
      <c r="L89" s="19"/>
    </row>
    <row r="90" spans="2:12" x14ac:dyDescent="0.25">
      <c r="B90" s="120">
        <v>77</v>
      </c>
      <c r="C90" s="122" t="s">
        <v>132</v>
      </c>
      <c r="D90" s="122" t="s">
        <v>144</v>
      </c>
      <c r="E90" s="123">
        <v>39729</v>
      </c>
      <c r="F90" s="122" t="s">
        <v>158</v>
      </c>
      <c r="G90" s="122">
        <v>1550</v>
      </c>
      <c r="H90" s="122">
        <v>30935</v>
      </c>
      <c r="I90" s="122">
        <v>13127</v>
      </c>
      <c r="J90" s="122">
        <v>17808</v>
      </c>
      <c r="L90" s="19"/>
    </row>
    <row r="91" spans="2:12" x14ac:dyDescent="0.25">
      <c r="B91" s="120">
        <v>78</v>
      </c>
      <c r="C91" s="3" t="s">
        <v>135</v>
      </c>
      <c r="D91" s="3" t="s">
        <v>144</v>
      </c>
      <c r="E91" s="121">
        <v>39786</v>
      </c>
      <c r="F91" s="3" t="s">
        <v>158</v>
      </c>
      <c r="G91" s="3">
        <v>185</v>
      </c>
      <c r="H91" s="3">
        <v>3966</v>
      </c>
      <c r="I91" s="3">
        <v>1886</v>
      </c>
      <c r="J91" s="3">
        <v>2080</v>
      </c>
      <c r="L91" s="19"/>
    </row>
    <row r="92" spans="2:12" x14ac:dyDescent="0.25">
      <c r="B92" s="120">
        <v>79</v>
      </c>
      <c r="C92" s="3" t="s">
        <v>137</v>
      </c>
      <c r="D92" s="3" t="s">
        <v>144</v>
      </c>
      <c r="E92" s="121">
        <v>39084</v>
      </c>
      <c r="F92" s="3" t="s">
        <v>159</v>
      </c>
      <c r="G92" s="3">
        <v>440</v>
      </c>
      <c r="H92" s="3">
        <v>9482</v>
      </c>
      <c r="I92" s="3">
        <v>4497</v>
      </c>
      <c r="J92" s="3">
        <v>4985</v>
      </c>
      <c r="L92" s="19"/>
    </row>
    <row r="93" spans="2:12" x14ac:dyDescent="0.25">
      <c r="B93" s="120">
        <v>80</v>
      </c>
      <c r="C93" s="122" t="s">
        <v>137</v>
      </c>
      <c r="D93" s="122" t="s">
        <v>144</v>
      </c>
      <c r="E93" s="123">
        <v>39192</v>
      </c>
      <c r="F93" s="122" t="s">
        <v>159</v>
      </c>
      <c r="G93" s="122">
        <v>560</v>
      </c>
      <c r="H93" s="122">
        <v>11855</v>
      </c>
      <c r="I93" s="122">
        <v>4743</v>
      </c>
      <c r="J93" s="122">
        <v>7112</v>
      </c>
      <c r="L93" s="19"/>
    </row>
    <row r="94" spans="2:12" x14ac:dyDescent="0.25">
      <c r="B94" s="120">
        <v>81</v>
      </c>
      <c r="C94" s="3" t="s">
        <v>135</v>
      </c>
      <c r="D94" s="3" t="s">
        <v>144</v>
      </c>
      <c r="E94" s="121">
        <v>39269</v>
      </c>
      <c r="F94" s="3" t="s">
        <v>159</v>
      </c>
      <c r="G94" s="3">
        <v>720</v>
      </c>
      <c r="H94" s="3">
        <v>16654</v>
      </c>
      <c r="I94" s="3">
        <v>7085</v>
      </c>
      <c r="J94" s="3">
        <v>9569</v>
      </c>
      <c r="L94" s="19"/>
    </row>
    <row r="95" spans="2:12" x14ac:dyDescent="0.25">
      <c r="B95" s="120">
        <v>82</v>
      </c>
      <c r="C95" s="122" t="s">
        <v>137</v>
      </c>
      <c r="D95" s="122" t="s">
        <v>144</v>
      </c>
      <c r="E95" s="123">
        <v>39338</v>
      </c>
      <c r="F95" s="122" t="s">
        <v>159</v>
      </c>
      <c r="G95" s="122">
        <v>1170</v>
      </c>
      <c r="H95" s="122">
        <v>28220</v>
      </c>
      <c r="I95" s="122">
        <v>11513</v>
      </c>
      <c r="J95" s="122">
        <v>16707</v>
      </c>
      <c r="L95" s="19"/>
    </row>
    <row r="96" spans="2:12" x14ac:dyDescent="0.25">
      <c r="B96" s="120">
        <v>83</v>
      </c>
      <c r="C96" s="3" t="s">
        <v>132</v>
      </c>
      <c r="D96" s="3" t="s">
        <v>144</v>
      </c>
      <c r="E96" s="121">
        <v>39442</v>
      </c>
      <c r="F96" s="3" t="s">
        <v>159</v>
      </c>
      <c r="G96" s="3">
        <v>120</v>
      </c>
      <c r="H96" s="3">
        <v>2203</v>
      </c>
      <c r="I96" s="3">
        <v>1016</v>
      </c>
      <c r="J96" s="3">
        <v>1187</v>
      </c>
      <c r="L96" s="19"/>
    </row>
    <row r="97" spans="2:12" x14ac:dyDescent="0.25">
      <c r="B97" s="120">
        <v>84</v>
      </c>
      <c r="C97" s="122" t="s">
        <v>137</v>
      </c>
      <c r="D97" s="122" t="s">
        <v>144</v>
      </c>
      <c r="E97" s="123">
        <v>39652</v>
      </c>
      <c r="F97" s="122" t="s">
        <v>159</v>
      </c>
      <c r="G97" s="122">
        <v>689</v>
      </c>
      <c r="H97" s="122">
        <v>14582</v>
      </c>
      <c r="I97" s="122">
        <v>5834</v>
      </c>
      <c r="J97" s="122">
        <v>8748</v>
      </c>
      <c r="L97" s="19"/>
    </row>
    <row r="98" spans="2:12" x14ac:dyDescent="0.25">
      <c r="B98" s="120">
        <v>85</v>
      </c>
      <c r="C98" s="3" t="s">
        <v>132</v>
      </c>
      <c r="D98" s="3" t="s">
        <v>144</v>
      </c>
      <c r="E98" s="121">
        <v>39671</v>
      </c>
      <c r="F98" s="3" t="s">
        <v>159</v>
      </c>
      <c r="G98" s="3">
        <v>148</v>
      </c>
      <c r="H98" s="3">
        <v>2710</v>
      </c>
      <c r="I98" s="3">
        <v>1250</v>
      </c>
      <c r="J98" s="3">
        <v>1460</v>
      </c>
      <c r="L98" s="19"/>
    </row>
    <row r="99" spans="2:12" x14ac:dyDescent="0.25">
      <c r="B99" s="120">
        <v>86</v>
      </c>
      <c r="C99" s="122" t="s">
        <v>137</v>
      </c>
      <c r="D99" s="122" t="s">
        <v>144</v>
      </c>
      <c r="E99" s="123">
        <v>39685</v>
      </c>
      <c r="F99" s="122" t="s">
        <v>159</v>
      </c>
      <c r="G99" s="122">
        <v>1439</v>
      </c>
      <c r="H99" s="122">
        <v>34711</v>
      </c>
      <c r="I99" s="122">
        <v>14161</v>
      </c>
      <c r="J99" s="122">
        <v>20550</v>
      </c>
      <c r="L99" s="19"/>
    </row>
    <row r="100" spans="2:12" x14ac:dyDescent="0.25">
      <c r="B100" s="120">
        <v>87</v>
      </c>
      <c r="C100" s="3" t="s">
        <v>137</v>
      </c>
      <c r="D100" s="3" t="s">
        <v>144</v>
      </c>
      <c r="E100" s="121">
        <v>39700</v>
      </c>
      <c r="F100" s="3" t="s">
        <v>159</v>
      </c>
      <c r="G100" s="3">
        <v>541</v>
      </c>
      <c r="H100" s="3">
        <v>11663</v>
      </c>
      <c r="I100" s="3">
        <v>5531</v>
      </c>
      <c r="J100" s="3">
        <v>6132</v>
      </c>
      <c r="L100" s="19"/>
    </row>
    <row r="101" spans="2:12" x14ac:dyDescent="0.25">
      <c r="B101" s="120">
        <v>88</v>
      </c>
      <c r="C101" s="3" t="s">
        <v>132</v>
      </c>
      <c r="D101" s="3" t="s">
        <v>144</v>
      </c>
      <c r="E101" s="121">
        <v>39247</v>
      </c>
      <c r="F101" s="3" t="s">
        <v>161</v>
      </c>
      <c r="G101" s="3">
        <v>350</v>
      </c>
      <c r="H101" s="3">
        <v>6237</v>
      </c>
      <c r="I101" s="3">
        <v>2964</v>
      </c>
      <c r="J101" s="3">
        <v>3273</v>
      </c>
      <c r="L101" s="19"/>
    </row>
    <row r="102" spans="2:12" x14ac:dyDescent="0.25">
      <c r="B102" s="120">
        <v>89</v>
      </c>
      <c r="C102" s="3" t="s">
        <v>132</v>
      </c>
      <c r="D102" s="3" t="s">
        <v>144</v>
      </c>
      <c r="E102" s="121">
        <v>39111</v>
      </c>
      <c r="F102" s="3" t="s">
        <v>162</v>
      </c>
      <c r="G102" s="3">
        <v>600</v>
      </c>
      <c r="H102" s="3">
        <v>12294</v>
      </c>
      <c r="I102" s="3">
        <v>5082</v>
      </c>
      <c r="J102" s="3">
        <v>7212</v>
      </c>
      <c r="L102" s="19"/>
    </row>
    <row r="103" spans="2:12" x14ac:dyDescent="0.25">
      <c r="B103" s="120">
        <v>90</v>
      </c>
      <c r="C103" s="122" t="s">
        <v>132</v>
      </c>
      <c r="D103" s="122" t="s">
        <v>144</v>
      </c>
      <c r="E103" s="123">
        <v>39198</v>
      </c>
      <c r="F103" s="122" t="s">
        <v>162</v>
      </c>
      <c r="G103" s="122">
        <v>480</v>
      </c>
      <c r="H103" s="122">
        <v>9941</v>
      </c>
      <c r="I103" s="122">
        <v>4906</v>
      </c>
      <c r="J103" s="122">
        <v>5035</v>
      </c>
      <c r="L103" s="19"/>
    </row>
    <row r="104" spans="2:12" x14ac:dyDescent="0.25">
      <c r="B104" s="120">
        <v>91</v>
      </c>
      <c r="C104" s="3" t="s">
        <v>137</v>
      </c>
      <c r="D104" s="3" t="s">
        <v>144</v>
      </c>
      <c r="E104" s="121">
        <v>39217</v>
      </c>
      <c r="F104" s="3" t="s">
        <v>162</v>
      </c>
      <c r="G104" s="3">
        <v>540</v>
      </c>
      <c r="H104" s="3">
        <v>10843</v>
      </c>
      <c r="I104" s="3">
        <v>4574</v>
      </c>
      <c r="J104" s="3">
        <v>6269</v>
      </c>
      <c r="L104" s="19"/>
    </row>
    <row r="105" spans="2:12" x14ac:dyDescent="0.25">
      <c r="B105" s="120">
        <v>92</v>
      </c>
      <c r="C105" s="122" t="s">
        <v>135</v>
      </c>
      <c r="D105" s="122" t="s">
        <v>144</v>
      </c>
      <c r="E105" s="123">
        <v>39353</v>
      </c>
      <c r="F105" s="122" t="s">
        <v>162</v>
      </c>
      <c r="G105" s="122">
        <v>1350</v>
      </c>
      <c r="H105" s="122">
        <v>26258</v>
      </c>
      <c r="I105" s="122">
        <v>11435</v>
      </c>
      <c r="J105" s="122">
        <v>14823</v>
      </c>
      <c r="L105" s="19"/>
    </row>
    <row r="106" spans="2:12" x14ac:dyDescent="0.25">
      <c r="B106" s="120">
        <v>93</v>
      </c>
      <c r="C106" s="3" t="s">
        <v>137</v>
      </c>
      <c r="D106" s="3" t="s">
        <v>144</v>
      </c>
      <c r="E106" s="121">
        <v>39421</v>
      </c>
      <c r="F106" s="3" t="s">
        <v>162</v>
      </c>
      <c r="G106" s="3">
        <v>320</v>
      </c>
      <c r="H106" s="3">
        <v>6563</v>
      </c>
      <c r="I106" s="3">
        <v>3149</v>
      </c>
      <c r="J106" s="3">
        <v>3414</v>
      </c>
      <c r="L106" s="19"/>
    </row>
    <row r="107" spans="2:12" x14ac:dyDescent="0.25">
      <c r="B107" s="120">
        <v>94</v>
      </c>
      <c r="C107" s="122" t="s">
        <v>132</v>
      </c>
      <c r="D107" s="122" t="s">
        <v>144</v>
      </c>
      <c r="E107" s="123">
        <v>39475</v>
      </c>
      <c r="F107" s="122" t="s">
        <v>162</v>
      </c>
      <c r="G107" s="122">
        <v>738</v>
      </c>
      <c r="H107" s="122">
        <v>15122</v>
      </c>
      <c r="I107" s="122">
        <v>6251</v>
      </c>
      <c r="J107" s="122">
        <v>8871</v>
      </c>
      <c r="L107" s="19"/>
    </row>
    <row r="108" spans="2:12" x14ac:dyDescent="0.25">
      <c r="B108" s="120">
        <v>95</v>
      </c>
      <c r="C108" s="3" t="s">
        <v>137</v>
      </c>
      <c r="D108" s="3" t="s">
        <v>144</v>
      </c>
      <c r="E108" s="121">
        <v>39500</v>
      </c>
      <c r="F108" s="3" t="s">
        <v>162</v>
      </c>
      <c r="G108" s="3">
        <v>394</v>
      </c>
      <c r="H108" s="3">
        <v>8072</v>
      </c>
      <c r="I108" s="3">
        <v>3873</v>
      </c>
      <c r="J108" s="3">
        <v>4199</v>
      </c>
      <c r="L108" s="19"/>
    </row>
    <row r="109" spans="2:12" x14ac:dyDescent="0.25">
      <c r="B109" s="120">
        <v>96</v>
      </c>
      <c r="C109" s="122" t="s">
        <v>132</v>
      </c>
      <c r="D109" s="122" t="s">
        <v>144</v>
      </c>
      <c r="E109" s="123">
        <v>39674</v>
      </c>
      <c r="F109" s="122" t="s">
        <v>162</v>
      </c>
      <c r="G109" s="122">
        <v>590</v>
      </c>
      <c r="H109" s="122">
        <v>12227</v>
      </c>
      <c r="I109" s="122">
        <v>6034</v>
      </c>
      <c r="J109" s="122">
        <v>6193</v>
      </c>
      <c r="L109" s="19"/>
    </row>
    <row r="110" spans="2:12" x14ac:dyDescent="0.25">
      <c r="B110" s="120">
        <v>97</v>
      </c>
      <c r="C110" s="3" t="s">
        <v>137</v>
      </c>
      <c r="D110" s="3" t="s">
        <v>144</v>
      </c>
      <c r="E110" s="121">
        <v>39715</v>
      </c>
      <c r="F110" s="3" t="s">
        <v>162</v>
      </c>
      <c r="G110" s="3">
        <v>664</v>
      </c>
      <c r="H110" s="3">
        <v>13337</v>
      </c>
      <c r="I110" s="3">
        <v>5626</v>
      </c>
      <c r="J110" s="3">
        <v>7711</v>
      </c>
      <c r="L110" s="19"/>
    </row>
    <row r="111" spans="2:12" x14ac:dyDescent="0.25">
      <c r="B111" s="120">
        <v>98</v>
      </c>
      <c r="C111" s="3" t="s">
        <v>137</v>
      </c>
      <c r="D111" s="3" t="s">
        <v>144</v>
      </c>
      <c r="E111" s="121">
        <v>39133</v>
      </c>
      <c r="F111" s="3" t="s">
        <v>163</v>
      </c>
      <c r="G111" s="3">
        <v>1400</v>
      </c>
      <c r="H111" s="3">
        <v>30422</v>
      </c>
      <c r="I111" s="3">
        <v>13776</v>
      </c>
      <c r="J111" s="3">
        <v>16646</v>
      </c>
      <c r="L111" s="19"/>
    </row>
    <row r="112" spans="2:12" x14ac:dyDescent="0.25">
      <c r="B112" s="120">
        <v>99</v>
      </c>
      <c r="C112" s="122" t="s">
        <v>137</v>
      </c>
      <c r="D112" s="122" t="s">
        <v>144</v>
      </c>
      <c r="E112" s="123">
        <v>39699</v>
      </c>
      <c r="F112" s="122" t="s">
        <v>163</v>
      </c>
      <c r="G112" s="122">
        <v>1722</v>
      </c>
      <c r="H112" s="122">
        <v>37419</v>
      </c>
      <c r="I112" s="122">
        <v>16944</v>
      </c>
      <c r="J112" s="122">
        <v>20475</v>
      </c>
      <c r="L112" s="19"/>
    </row>
    <row r="113" spans="2:12" x14ac:dyDescent="0.25">
      <c r="B113" s="120">
        <v>100</v>
      </c>
      <c r="C113" s="122" t="s">
        <v>132</v>
      </c>
      <c r="D113" s="122" t="s">
        <v>144</v>
      </c>
      <c r="E113" s="123">
        <v>39178</v>
      </c>
      <c r="F113" s="122" t="s">
        <v>179</v>
      </c>
      <c r="G113" s="122">
        <v>560</v>
      </c>
      <c r="H113" s="122">
        <v>9632</v>
      </c>
      <c r="I113" s="122">
        <v>4743</v>
      </c>
      <c r="J113" s="122">
        <v>4889</v>
      </c>
      <c r="L113" s="19"/>
    </row>
    <row r="114" spans="2:12" x14ac:dyDescent="0.25">
      <c r="B114" s="120">
        <v>101</v>
      </c>
      <c r="C114" s="3" t="s">
        <v>135</v>
      </c>
      <c r="D114" s="3" t="s">
        <v>144</v>
      </c>
      <c r="E114" s="121">
        <v>39192</v>
      </c>
      <c r="F114" s="3" t="s">
        <v>179</v>
      </c>
      <c r="G114" s="3">
        <v>540</v>
      </c>
      <c r="H114" s="3">
        <v>12863</v>
      </c>
      <c r="I114" s="3">
        <v>5519</v>
      </c>
      <c r="J114" s="3">
        <v>7344</v>
      </c>
      <c r="L114" s="19"/>
    </row>
    <row r="115" spans="2:12" x14ac:dyDescent="0.25">
      <c r="B115" s="120">
        <v>102</v>
      </c>
      <c r="C115" s="122" t="s">
        <v>137</v>
      </c>
      <c r="D115" s="122" t="s">
        <v>144</v>
      </c>
      <c r="E115" s="123">
        <v>39219</v>
      </c>
      <c r="F115" s="122" t="s">
        <v>179</v>
      </c>
      <c r="G115" s="122">
        <v>350</v>
      </c>
      <c r="H115" s="122">
        <v>7654</v>
      </c>
      <c r="I115" s="122">
        <v>3577</v>
      </c>
      <c r="J115" s="122">
        <v>4077</v>
      </c>
      <c r="L115" s="19"/>
    </row>
    <row r="116" spans="2:12" x14ac:dyDescent="0.25">
      <c r="B116" s="120">
        <v>103</v>
      </c>
      <c r="C116" s="3" t="s">
        <v>135</v>
      </c>
      <c r="D116" s="3" t="s">
        <v>144</v>
      </c>
      <c r="E116" s="121">
        <v>39234</v>
      </c>
      <c r="F116" s="3" t="s">
        <v>179</v>
      </c>
      <c r="G116" s="3">
        <v>750</v>
      </c>
      <c r="H116" s="3">
        <v>17288</v>
      </c>
      <c r="I116" s="3">
        <v>7665</v>
      </c>
      <c r="J116" s="3">
        <v>9623</v>
      </c>
      <c r="L116" s="19"/>
    </row>
    <row r="117" spans="2:12" x14ac:dyDescent="0.25">
      <c r="B117" s="120">
        <v>104</v>
      </c>
      <c r="C117" s="122" t="s">
        <v>137</v>
      </c>
      <c r="D117" s="122" t="s">
        <v>144</v>
      </c>
      <c r="E117" s="123">
        <v>39275</v>
      </c>
      <c r="F117" s="122" t="s">
        <v>179</v>
      </c>
      <c r="G117" s="122">
        <v>1080</v>
      </c>
      <c r="H117" s="122">
        <v>27259</v>
      </c>
      <c r="I117" s="122">
        <v>11038</v>
      </c>
      <c r="J117" s="122">
        <v>16221</v>
      </c>
      <c r="L117" s="19"/>
    </row>
    <row r="118" spans="2:12" x14ac:dyDescent="0.25">
      <c r="B118" s="120">
        <v>105</v>
      </c>
      <c r="C118" s="3" t="s">
        <v>132</v>
      </c>
      <c r="D118" s="3" t="s">
        <v>144</v>
      </c>
      <c r="E118" s="121">
        <v>39521</v>
      </c>
      <c r="F118" s="3" t="s">
        <v>179</v>
      </c>
      <c r="G118" s="3">
        <v>689</v>
      </c>
      <c r="H118" s="3">
        <v>11847</v>
      </c>
      <c r="I118" s="3">
        <v>5834</v>
      </c>
      <c r="J118" s="3">
        <v>6013</v>
      </c>
      <c r="L118" s="19"/>
    </row>
    <row r="119" spans="2:12" x14ac:dyDescent="0.25">
      <c r="B119" s="120">
        <v>106</v>
      </c>
      <c r="C119" s="122" t="s">
        <v>137</v>
      </c>
      <c r="D119" s="122" t="s">
        <v>144</v>
      </c>
      <c r="E119" s="123">
        <v>39555</v>
      </c>
      <c r="F119" s="122" t="s">
        <v>179</v>
      </c>
      <c r="G119" s="122">
        <v>431</v>
      </c>
      <c r="H119" s="122">
        <v>9414</v>
      </c>
      <c r="I119" s="122">
        <v>4400</v>
      </c>
      <c r="J119" s="122">
        <v>5014</v>
      </c>
      <c r="L119" s="19"/>
    </row>
    <row r="120" spans="2:12" x14ac:dyDescent="0.25">
      <c r="B120" s="120">
        <v>107</v>
      </c>
      <c r="C120" s="3" t="s">
        <v>137</v>
      </c>
      <c r="D120" s="3" t="s">
        <v>144</v>
      </c>
      <c r="E120" s="121">
        <v>39736</v>
      </c>
      <c r="F120" s="3" t="s">
        <v>179</v>
      </c>
      <c r="G120" s="3">
        <v>1328</v>
      </c>
      <c r="H120" s="3">
        <v>33529</v>
      </c>
      <c r="I120" s="3">
        <v>13577</v>
      </c>
      <c r="J120" s="3">
        <v>19952</v>
      </c>
      <c r="L120" s="19"/>
    </row>
    <row r="121" spans="2:12" x14ac:dyDescent="0.25">
      <c r="B121" s="120">
        <v>108</v>
      </c>
      <c r="C121" s="122" t="s">
        <v>132</v>
      </c>
      <c r="D121" s="122" t="s">
        <v>144</v>
      </c>
      <c r="E121" s="123">
        <v>39213</v>
      </c>
      <c r="F121" s="122" t="s">
        <v>168</v>
      </c>
      <c r="G121" s="122">
        <v>160</v>
      </c>
      <c r="H121" s="122">
        <v>3085</v>
      </c>
      <c r="I121" s="122">
        <v>1355</v>
      </c>
      <c r="J121" s="122">
        <v>1730</v>
      </c>
      <c r="L121" s="19"/>
    </row>
    <row r="122" spans="2:12" x14ac:dyDescent="0.25">
      <c r="B122" s="120">
        <v>109</v>
      </c>
      <c r="C122" s="3" t="s">
        <v>137</v>
      </c>
      <c r="D122" s="3" t="s">
        <v>144</v>
      </c>
      <c r="E122" s="121">
        <v>39289</v>
      </c>
      <c r="F122" s="3" t="s">
        <v>168</v>
      </c>
      <c r="G122" s="3">
        <v>1400</v>
      </c>
      <c r="H122" s="3">
        <v>35084</v>
      </c>
      <c r="I122" s="3">
        <v>14308</v>
      </c>
      <c r="J122" s="3">
        <v>20776</v>
      </c>
      <c r="L122" s="19"/>
    </row>
    <row r="123" spans="2:12" x14ac:dyDescent="0.25">
      <c r="B123" s="120">
        <v>110</v>
      </c>
      <c r="C123" s="122" t="s">
        <v>135</v>
      </c>
      <c r="D123" s="122" t="s">
        <v>144</v>
      </c>
      <c r="E123" s="123">
        <v>39433</v>
      </c>
      <c r="F123" s="122" t="s">
        <v>168</v>
      </c>
      <c r="G123" s="122">
        <v>910</v>
      </c>
      <c r="H123" s="122">
        <v>17618</v>
      </c>
      <c r="I123" s="122">
        <v>7708</v>
      </c>
      <c r="J123" s="122">
        <v>9910</v>
      </c>
      <c r="L123" s="19"/>
    </row>
    <row r="124" spans="2:12" x14ac:dyDescent="0.25">
      <c r="B124" s="120">
        <v>111</v>
      </c>
      <c r="C124" s="3" t="s">
        <v>135</v>
      </c>
      <c r="D124" s="3" t="s">
        <v>144</v>
      </c>
      <c r="E124" s="121">
        <v>39539</v>
      </c>
      <c r="F124" s="3" t="s">
        <v>168</v>
      </c>
      <c r="G124" s="3">
        <v>1119</v>
      </c>
      <c r="H124" s="3">
        <v>21670</v>
      </c>
      <c r="I124" s="3">
        <v>9481</v>
      </c>
      <c r="J124" s="3">
        <v>12189</v>
      </c>
      <c r="L124" s="19"/>
    </row>
    <row r="125" spans="2:12" x14ac:dyDescent="0.25">
      <c r="B125" s="120">
        <v>112</v>
      </c>
      <c r="C125" s="122" t="s">
        <v>132</v>
      </c>
      <c r="D125" s="122" t="s">
        <v>144</v>
      </c>
      <c r="E125" s="123">
        <v>39542</v>
      </c>
      <c r="F125" s="122" t="s">
        <v>168</v>
      </c>
      <c r="G125" s="122">
        <v>197</v>
      </c>
      <c r="H125" s="122">
        <v>3795</v>
      </c>
      <c r="I125" s="122">
        <v>1667</v>
      </c>
      <c r="J125" s="122">
        <v>2128</v>
      </c>
      <c r="L125" s="19"/>
    </row>
    <row r="126" spans="2:12" x14ac:dyDescent="0.25">
      <c r="B126" s="120">
        <v>113</v>
      </c>
      <c r="C126" s="3" t="s">
        <v>137</v>
      </c>
      <c r="D126" s="3" t="s">
        <v>144</v>
      </c>
      <c r="E126" s="121">
        <v>39631</v>
      </c>
      <c r="F126" s="3" t="s">
        <v>168</v>
      </c>
      <c r="G126" s="3">
        <v>1722</v>
      </c>
      <c r="H126" s="3">
        <v>43153</v>
      </c>
      <c r="I126" s="3">
        <v>17599</v>
      </c>
      <c r="J126" s="3">
        <v>25554</v>
      </c>
      <c r="L126" s="19"/>
    </row>
    <row r="127" spans="2:12" x14ac:dyDescent="0.25">
      <c r="B127" s="120">
        <v>114</v>
      </c>
      <c r="C127" s="122" t="s">
        <v>137</v>
      </c>
      <c r="D127" s="122" t="s">
        <v>144</v>
      </c>
      <c r="E127" s="123">
        <v>39372</v>
      </c>
      <c r="F127" s="122" t="s">
        <v>169</v>
      </c>
      <c r="G127" s="122">
        <v>320</v>
      </c>
      <c r="H127" s="122">
        <v>5709</v>
      </c>
      <c r="I127" s="122">
        <v>2710</v>
      </c>
      <c r="J127" s="122">
        <v>2999</v>
      </c>
      <c r="L127" s="19"/>
    </row>
    <row r="128" spans="2:12" x14ac:dyDescent="0.25">
      <c r="B128" s="120">
        <v>115</v>
      </c>
      <c r="C128" s="122" t="s">
        <v>135</v>
      </c>
      <c r="D128" s="122" t="s">
        <v>138</v>
      </c>
      <c r="E128" s="123">
        <v>39261</v>
      </c>
      <c r="F128" s="122" t="s">
        <v>175</v>
      </c>
      <c r="G128" s="122">
        <v>1040</v>
      </c>
      <c r="H128" s="122">
        <v>19874</v>
      </c>
      <c r="I128" s="122">
        <v>8809</v>
      </c>
      <c r="J128" s="122">
        <v>11065</v>
      </c>
      <c r="L128" s="19"/>
    </row>
    <row r="129" spans="2:12" x14ac:dyDescent="0.25">
      <c r="B129" s="120">
        <v>116</v>
      </c>
      <c r="C129" s="3" t="s">
        <v>137</v>
      </c>
      <c r="D129" s="3" t="s">
        <v>138</v>
      </c>
      <c r="E129" s="121">
        <v>39373</v>
      </c>
      <c r="F129" s="3" t="s">
        <v>175</v>
      </c>
      <c r="G129" s="3">
        <v>700</v>
      </c>
      <c r="H129" s="3">
        <v>14686</v>
      </c>
      <c r="I129" s="3">
        <v>5929</v>
      </c>
      <c r="J129" s="3">
        <v>8757</v>
      </c>
      <c r="L129" s="19"/>
    </row>
    <row r="130" spans="2:12" x14ac:dyDescent="0.25">
      <c r="B130" s="120">
        <v>117</v>
      </c>
      <c r="C130" s="122" t="s">
        <v>132</v>
      </c>
      <c r="D130" s="122" t="s">
        <v>138</v>
      </c>
      <c r="E130" s="123">
        <v>39381</v>
      </c>
      <c r="F130" s="122" t="s">
        <v>175</v>
      </c>
      <c r="G130" s="122">
        <v>300</v>
      </c>
      <c r="H130" s="122">
        <v>6156</v>
      </c>
      <c r="I130" s="122">
        <v>2952</v>
      </c>
      <c r="J130" s="122">
        <v>3204</v>
      </c>
      <c r="L130" s="19"/>
    </row>
    <row r="131" spans="2:12" x14ac:dyDescent="0.25">
      <c r="B131" s="120">
        <v>118</v>
      </c>
      <c r="C131" s="3" t="s">
        <v>132</v>
      </c>
      <c r="D131" s="3" t="s">
        <v>138</v>
      </c>
      <c r="E131" s="121">
        <v>39616</v>
      </c>
      <c r="F131" s="3" t="s">
        <v>175</v>
      </c>
      <c r="G131" s="3">
        <v>234</v>
      </c>
      <c r="H131" s="3">
        <v>4802</v>
      </c>
      <c r="I131" s="3">
        <v>2303</v>
      </c>
      <c r="J131" s="3">
        <v>2499</v>
      </c>
      <c r="L131" s="19"/>
    </row>
    <row r="132" spans="2:12" x14ac:dyDescent="0.25">
      <c r="B132" s="120">
        <v>119</v>
      </c>
      <c r="C132" s="122" t="s">
        <v>135</v>
      </c>
      <c r="D132" s="122" t="s">
        <v>138</v>
      </c>
      <c r="E132" s="123">
        <v>39661</v>
      </c>
      <c r="F132" s="122" t="s">
        <v>175</v>
      </c>
      <c r="G132" s="122">
        <v>811</v>
      </c>
      <c r="H132" s="122">
        <v>15502</v>
      </c>
      <c r="I132" s="122">
        <v>6871</v>
      </c>
      <c r="J132" s="122">
        <v>8631</v>
      </c>
      <c r="L132" s="19"/>
    </row>
    <row r="133" spans="2:12" x14ac:dyDescent="0.25">
      <c r="B133" s="120">
        <v>120</v>
      </c>
      <c r="C133" s="3" t="s">
        <v>137</v>
      </c>
      <c r="D133" s="3" t="s">
        <v>138</v>
      </c>
      <c r="E133" s="121">
        <v>39797</v>
      </c>
      <c r="F133" s="3" t="s">
        <v>175</v>
      </c>
      <c r="G133" s="3">
        <v>546</v>
      </c>
      <c r="H133" s="3">
        <v>11455</v>
      </c>
      <c r="I133" s="3">
        <v>4625</v>
      </c>
      <c r="J133" s="3">
        <v>6830</v>
      </c>
      <c r="L133" s="19"/>
    </row>
    <row r="134" spans="2:12" x14ac:dyDescent="0.25">
      <c r="B134" s="120">
        <v>121</v>
      </c>
      <c r="C134" s="3" t="s">
        <v>137</v>
      </c>
      <c r="D134" s="3" t="s">
        <v>138</v>
      </c>
      <c r="E134" s="121">
        <v>39391</v>
      </c>
      <c r="F134" s="3" t="s">
        <v>172</v>
      </c>
      <c r="G134" s="3">
        <v>770</v>
      </c>
      <c r="H134" s="3">
        <v>15947</v>
      </c>
      <c r="I134" s="3">
        <v>7577</v>
      </c>
      <c r="J134" s="3">
        <v>8370</v>
      </c>
      <c r="L134" s="19"/>
    </row>
    <row r="135" spans="2:12" x14ac:dyDescent="0.25">
      <c r="B135" s="120">
        <v>122</v>
      </c>
      <c r="C135" s="122" t="s">
        <v>135</v>
      </c>
      <c r="D135" s="122" t="s">
        <v>138</v>
      </c>
      <c r="E135" s="123">
        <v>39107</v>
      </c>
      <c r="F135" s="122" t="s">
        <v>178</v>
      </c>
      <c r="G135" s="122">
        <v>600</v>
      </c>
      <c r="H135" s="122">
        <v>14286</v>
      </c>
      <c r="I135" s="122">
        <v>6132</v>
      </c>
      <c r="J135" s="122">
        <v>8154</v>
      </c>
      <c r="L135" s="19"/>
    </row>
    <row r="136" spans="2:12" x14ac:dyDescent="0.25">
      <c r="B136" s="120">
        <v>123</v>
      </c>
      <c r="C136" s="3" t="s">
        <v>132</v>
      </c>
      <c r="D136" s="3" t="s">
        <v>138</v>
      </c>
      <c r="E136" s="121">
        <v>39139</v>
      </c>
      <c r="F136" s="3" t="s">
        <v>178</v>
      </c>
      <c r="G136" s="3">
        <v>700</v>
      </c>
      <c r="H136" s="3">
        <v>16674</v>
      </c>
      <c r="I136" s="3">
        <v>6888</v>
      </c>
      <c r="J136" s="3">
        <v>9786</v>
      </c>
      <c r="L136" s="19"/>
    </row>
    <row r="137" spans="2:12" x14ac:dyDescent="0.25">
      <c r="B137" s="120">
        <v>124</v>
      </c>
      <c r="C137" s="122" t="s">
        <v>137</v>
      </c>
      <c r="D137" s="122" t="s">
        <v>138</v>
      </c>
      <c r="E137" s="123">
        <v>39141</v>
      </c>
      <c r="F137" s="122" t="s">
        <v>178</v>
      </c>
      <c r="G137" s="122">
        <v>770</v>
      </c>
      <c r="H137" s="122">
        <v>18449</v>
      </c>
      <c r="I137" s="122">
        <v>7577</v>
      </c>
      <c r="J137" s="122">
        <v>10872</v>
      </c>
      <c r="L137" s="19"/>
    </row>
    <row r="138" spans="2:12" x14ac:dyDescent="0.25">
      <c r="B138" s="120">
        <v>125</v>
      </c>
      <c r="C138" s="122" t="s">
        <v>135</v>
      </c>
      <c r="D138" s="122" t="s">
        <v>138</v>
      </c>
      <c r="E138" s="123">
        <v>39255</v>
      </c>
      <c r="F138" s="122" t="s">
        <v>146</v>
      </c>
      <c r="G138" s="122">
        <v>200</v>
      </c>
      <c r="H138" s="122">
        <v>4438</v>
      </c>
      <c r="I138" s="122">
        <v>2044</v>
      </c>
      <c r="J138" s="122">
        <v>2394</v>
      </c>
      <c r="L138" s="19"/>
    </row>
    <row r="139" spans="2:12" x14ac:dyDescent="0.25">
      <c r="B139" s="120">
        <v>126</v>
      </c>
      <c r="C139" s="3" t="s">
        <v>137</v>
      </c>
      <c r="D139" s="3" t="s">
        <v>138</v>
      </c>
      <c r="E139" s="121">
        <v>39162</v>
      </c>
      <c r="F139" s="3" t="s">
        <v>149</v>
      </c>
      <c r="G139" s="3">
        <v>500</v>
      </c>
      <c r="H139" s="3">
        <v>10245</v>
      </c>
      <c r="I139" s="3">
        <v>5110</v>
      </c>
      <c r="J139" s="3">
        <v>5135</v>
      </c>
      <c r="L139" s="19"/>
    </row>
    <row r="140" spans="2:12" x14ac:dyDescent="0.25">
      <c r="B140" s="120">
        <v>127</v>
      </c>
      <c r="C140" s="122" t="s">
        <v>132</v>
      </c>
      <c r="D140" s="122" t="s">
        <v>138</v>
      </c>
      <c r="E140" s="123">
        <v>39346</v>
      </c>
      <c r="F140" s="122" t="s">
        <v>149</v>
      </c>
      <c r="G140" s="122">
        <v>630</v>
      </c>
      <c r="H140" s="122">
        <v>13066</v>
      </c>
      <c r="I140" s="122">
        <v>6439</v>
      </c>
      <c r="J140" s="122">
        <v>6627</v>
      </c>
      <c r="L140" s="19"/>
    </row>
    <row r="141" spans="2:12" x14ac:dyDescent="0.25">
      <c r="B141" s="120">
        <v>128</v>
      </c>
      <c r="C141" s="3" t="s">
        <v>135</v>
      </c>
      <c r="D141" s="3" t="s">
        <v>138</v>
      </c>
      <c r="E141" s="121">
        <v>39366</v>
      </c>
      <c r="F141" s="3" t="s">
        <v>149</v>
      </c>
      <c r="G141" s="3">
        <v>450</v>
      </c>
      <c r="H141" s="3">
        <v>8388</v>
      </c>
      <c r="I141" s="3">
        <v>3812</v>
      </c>
      <c r="J141" s="3">
        <v>4576</v>
      </c>
      <c r="L141" s="19"/>
    </row>
    <row r="142" spans="2:12" x14ac:dyDescent="0.25">
      <c r="B142" s="120">
        <v>129</v>
      </c>
      <c r="C142" s="122" t="s">
        <v>135</v>
      </c>
      <c r="D142" s="122" t="s">
        <v>138</v>
      </c>
      <c r="E142" s="123">
        <v>39435</v>
      </c>
      <c r="F142" s="122" t="s">
        <v>149</v>
      </c>
      <c r="G142" s="122">
        <v>80</v>
      </c>
      <c r="H142" s="122">
        <v>1674</v>
      </c>
      <c r="I142" s="122">
        <v>818</v>
      </c>
      <c r="J142" s="122">
        <v>856</v>
      </c>
      <c r="L142" s="19"/>
    </row>
    <row r="143" spans="2:12" x14ac:dyDescent="0.25">
      <c r="B143" s="120">
        <v>130</v>
      </c>
      <c r="C143" s="3" t="s">
        <v>132</v>
      </c>
      <c r="D143" s="3" t="s">
        <v>138</v>
      </c>
      <c r="E143" s="121">
        <v>39455</v>
      </c>
      <c r="F143" s="3" t="s">
        <v>149</v>
      </c>
      <c r="G143" s="3">
        <v>491</v>
      </c>
      <c r="H143" s="3">
        <v>10191</v>
      </c>
      <c r="I143" s="3">
        <v>5022</v>
      </c>
      <c r="J143" s="3">
        <v>5169</v>
      </c>
      <c r="L143" s="19"/>
    </row>
    <row r="144" spans="2:12" x14ac:dyDescent="0.25">
      <c r="B144" s="120">
        <v>131</v>
      </c>
      <c r="C144" s="122" t="s">
        <v>135</v>
      </c>
      <c r="D144" s="122" t="s">
        <v>138</v>
      </c>
      <c r="E144" s="123">
        <v>39471</v>
      </c>
      <c r="F144" s="122" t="s">
        <v>149</v>
      </c>
      <c r="G144" s="122">
        <v>62</v>
      </c>
      <c r="H144" s="122">
        <v>1306</v>
      </c>
      <c r="I144" s="122">
        <v>638</v>
      </c>
      <c r="J144" s="122">
        <v>668</v>
      </c>
      <c r="L144" s="19"/>
    </row>
    <row r="145" spans="2:12" x14ac:dyDescent="0.25">
      <c r="B145" s="120">
        <v>132</v>
      </c>
      <c r="C145" s="3" t="s">
        <v>137</v>
      </c>
      <c r="D145" s="3" t="s">
        <v>138</v>
      </c>
      <c r="E145" s="121">
        <v>39633</v>
      </c>
      <c r="F145" s="3" t="s">
        <v>149</v>
      </c>
      <c r="G145" s="3">
        <v>390</v>
      </c>
      <c r="H145" s="3">
        <v>7991</v>
      </c>
      <c r="I145" s="3">
        <v>3986</v>
      </c>
      <c r="J145" s="3">
        <v>4005</v>
      </c>
      <c r="L145" s="19"/>
    </row>
    <row r="146" spans="2:12" x14ac:dyDescent="0.25">
      <c r="B146" s="120">
        <v>133</v>
      </c>
      <c r="C146" s="122" t="s">
        <v>135</v>
      </c>
      <c r="D146" s="122" t="s">
        <v>138</v>
      </c>
      <c r="E146" s="123">
        <v>39666</v>
      </c>
      <c r="F146" s="122" t="s">
        <v>149</v>
      </c>
      <c r="G146" s="122">
        <v>351</v>
      </c>
      <c r="H146" s="122">
        <v>6543</v>
      </c>
      <c r="I146" s="122">
        <v>2973</v>
      </c>
      <c r="J146" s="122">
        <v>3570</v>
      </c>
      <c r="L146" s="19"/>
    </row>
    <row r="147" spans="2:12" x14ac:dyDescent="0.25">
      <c r="B147" s="120">
        <v>134</v>
      </c>
      <c r="C147" s="3" t="s">
        <v>137</v>
      </c>
      <c r="D147" s="3" t="s">
        <v>138</v>
      </c>
      <c r="E147" s="121">
        <v>39163</v>
      </c>
      <c r="F147" s="3" t="s">
        <v>151</v>
      </c>
      <c r="G147" s="3">
        <v>520</v>
      </c>
      <c r="H147" s="3">
        <v>10993</v>
      </c>
      <c r="I147" s="3">
        <v>4404</v>
      </c>
      <c r="J147" s="3">
        <v>6589</v>
      </c>
      <c r="L147" s="19"/>
    </row>
    <row r="148" spans="2:12" x14ac:dyDescent="0.25">
      <c r="B148" s="120">
        <v>135</v>
      </c>
      <c r="C148" s="122" t="s">
        <v>135</v>
      </c>
      <c r="D148" s="122" t="s">
        <v>138</v>
      </c>
      <c r="E148" s="123">
        <v>39325</v>
      </c>
      <c r="F148" s="122" t="s">
        <v>151</v>
      </c>
      <c r="G148" s="122">
        <v>1040</v>
      </c>
      <c r="H148" s="122">
        <v>21341</v>
      </c>
      <c r="I148" s="122">
        <v>8809</v>
      </c>
      <c r="J148" s="122">
        <v>12532</v>
      </c>
      <c r="L148" s="19"/>
    </row>
    <row r="149" spans="2:12" x14ac:dyDescent="0.25">
      <c r="B149" s="120">
        <v>136</v>
      </c>
      <c r="C149" s="3" t="s">
        <v>137</v>
      </c>
      <c r="D149" s="3" t="s">
        <v>138</v>
      </c>
      <c r="E149" s="121">
        <v>39381</v>
      </c>
      <c r="F149" s="3" t="s">
        <v>151</v>
      </c>
      <c r="G149" s="3">
        <v>880</v>
      </c>
      <c r="H149" s="3">
        <v>17204</v>
      </c>
      <c r="I149" s="3">
        <v>7454</v>
      </c>
      <c r="J149" s="3">
        <v>9750</v>
      </c>
      <c r="L149" s="19"/>
    </row>
    <row r="150" spans="2:12" x14ac:dyDescent="0.25">
      <c r="B150" s="120">
        <v>137</v>
      </c>
      <c r="C150" s="122" t="s">
        <v>137</v>
      </c>
      <c r="D150" s="122" t="s">
        <v>138</v>
      </c>
      <c r="E150" s="123">
        <v>39575</v>
      </c>
      <c r="F150" s="122" t="s">
        <v>151</v>
      </c>
      <c r="G150" s="122">
        <v>686</v>
      </c>
      <c r="H150" s="122">
        <v>13419</v>
      </c>
      <c r="I150" s="122">
        <v>5814</v>
      </c>
      <c r="J150" s="122">
        <v>7605</v>
      </c>
      <c r="L150" s="19"/>
    </row>
    <row r="151" spans="2:12" x14ac:dyDescent="0.25">
      <c r="B151" s="120">
        <v>138</v>
      </c>
      <c r="C151" s="3" t="s">
        <v>137</v>
      </c>
      <c r="D151" s="3" t="s">
        <v>138</v>
      </c>
      <c r="E151" s="121">
        <v>39582</v>
      </c>
      <c r="F151" s="3" t="s">
        <v>151</v>
      </c>
      <c r="G151" s="3">
        <v>406</v>
      </c>
      <c r="H151" s="3">
        <v>8575</v>
      </c>
      <c r="I151" s="3">
        <v>3435</v>
      </c>
      <c r="J151" s="3">
        <v>5140</v>
      </c>
      <c r="L151" s="19"/>
    </row>
    <row r="152" spans="2:12" x14ac:dyDescent="0.25">
      <c r="B152" s="120">
        <v>139</v>
      </c>
      <c r="C152" s="122" t="s">
        <v>135</v>
      </c>
      <c r="D152" s="122" t="s">
        <v>138</v>
      </c>
      <c r="E152" s="123">
        <v>39793</v>
      </c>
      <c r="F152" s="122" t="s">
        <v>151</v>
      </c>
      <c r="G152" s="122">
        <v>811</v>
      </c>
      <c r="H152" s="122">
        <v>16646</v>
      </c>
      <c r="I152" s="122">
        <v>6871</v>
      </c>
      <c r="J152" s="122">
        <v>9775</v>
      </c>
      <c r="L152" s="19"/>
    </row>
    <row r="153" spans="2:12" x14ac:dyDescent="0.25">
      <c r="B153" s="120">
        <v>140</v>
      </c>
      <c r="C153" s="3" t="s">
        <v>137</v>
      </c>
      <c r="D153" s="3" t="s">
        <v>138</v>
      </c>
      <c r="E153" s="121">
        <v>39225</v>
      </c>
      <c r="F153" s="3" t="s">
        <v>152</v>
      </c>
      <c r="G153" s="3">
        <v>640</v>
      </c>
      <c r="H153" s="3">
        <v>13030</v>
      </c>
      <c r="I153" s="3">
        <v>5421</v>
      </c>
      <c r="J153" s="3">
        <v>7609</v>
      </c>
      <c r="L153" s="19"/>
    </row>
    <row r="154" spans="2:12" x14ac:dyDescent="0.25">
      <c r="B154" s="120">
        <v>141</v>
      </c>
      <c r="C154" s="122" t="s">
        <v>137</v>
      </c>
      <c r="D154" s="122" t="s">
        <v>138</v>
      </c>
      <c r="E154" s="123">
        <v>39234</v>
      </c>
      <c r="F154" s="122" t="s">
        <v>152</v>
      </c>
      <c r="G154" s="122">
        <v>450</v>
      </c>
      <c r="H154" s="122">
        <v>10521</v>
      </c>
      <c r="I154" s="122">
        <v>4599</v>
      </c>
      <c r="J154" s="122">
        <v>5922</v>
      </c>
      <c r="L154" s="19"/>
    </row>
    <row r="155" spans="2:12" x14ac:dyDescent="0.25">
      <c r="B155" s="120">
        <v>142</v>
      </c>
      <c r="C155" s="3" t="s">
        <v>132</v>
      </c>
      <c r="D155" s="3" t="s">
        <v>138</v>
      </c>
      <c r="E155" s="121">
        <v>39311</v>
      </c>
      <c r="F155" s="3" t="s">
        <v>152</v>
      </c>
      <c r="G155" s="3">
        <v>390</v>
      </c>
      <c r="H155" s="3">
        <v>8479</v>
      </c>
      <c r="I155" s="3">
        <v>3838</v>
      </c>
      <c r="J155" s="3">
        <v>4641</v>
      </c>
      <c r="L155" s="19"/>
    </row>
    <row r="156" spans="2:12" x14ac:dyDescent="0.25">
      <c r="B156" s="120">
        <v>143</v>
      </c>
      <c r="C156" s="122" t="s">
        <v>137</v>
      </c>
      <c r="D156" s="122" t="s">
        <v>138</v>
      </c>
      <c r="E156" s="123">
        <v>39398</v>
      </c>
      <c r="F156" s="122" t="s">
        <v>152</v>
      </c>
      <c r="G156" s="122">
        <v>270</v>
      </c>
      <c r="H156" s="122">
        <v>4833</v>
      </c>
      <c r="I156" s="122">
        <v>2287</v>
      </c>
      <c r="J156" s="122">
        <v>2546</v>
      </c>
      <c r="L156" s="19"/>
    </row>
    <row r="157" spans="2:12" x14ac:dyDescent="0.25">
      <c r="B157" s="120">
        <v>144</v>
      </c>
      <c r="C157" s="3" t="s">
        <v>137</v>
      </c>
      <c r="D157" s="3" t="s">
        <v>138</v>
      </c>
      <c r="E157" s="121">
        <v>39490</v>
      </c>
      <c r="F157" s="3" t="s">
        <v>152</v>
      </c>
      <c r="G157" s="3">
        <v>211</v>
      </c>
      <c r="H157" s="3">
        <v>3770</v>
      </c>
      <c r="I157" s="3">
        <v>1784</v>
      </c>
      <c r="J157" s="3">
        <v>1986</v>
      </c>
      <c r="L157" s="19"/>
    </row>
    <row r="158" spans="2:12" x14ac:dyDescent="0.25">
      <c r="B158" s="120">
        <v>145</v>
      </c>
      <c r="C158" s="122" t="s">
        <v>137</v>
      </c>
      <c r="D158" s="122" t="s">
        <v>138</v>
      </c>
      <c r="E158" s="123">
        <v>39548</v>
      </c>
      <c r="F158" s="122" t="s">
        <v>152</v>
      </c>
      <c r="G158" s="122">
        <v>499</v>
      </c>
      <c r="H158" s="122">
        <v>10163</v>
      </c>
      <c r="I158" s="122">
        <v>4228</v>
      </c>
      <c r="J158" s="122">
        <v>5935</v>
      </c>
      <c r="L158" s="19"/>
    </row>
    <row r="159" spans="2:12" x14ac:dyDescent="0.25">
      <c r="B159" s="120">
        <v>146</v>
      </c>
      <c r="C159" s="3" t="s">
        <v>137</v>
      </c>
      <c r="D159" s="3" t="s">
        <v>138</v>
      </c>
      <c r="E159" s="121">
        <v>39626</v>
      </c>
      <c r="F159" s="3" t="s">
        <v>152</v>
      </c>
      <c r="G159" s="3">
        <v>351</v>
      </c>
      <c r="H159" s="3">
        <v>8206</v>
      </c>
      <c r="I159" s="3">
        <v>3587</v>
      </c>
      <c r="J159" s="3">
        <v>4619</v>
      </c>
      <c r="L159" s="19"/>
    </row>
    <row r="160" spans="2:12" x14ac:dyDescent="0.25">
      <c r="B160" s="120">
        <v>147</v>
      </c>
      <c r="C160" s="122" t="s">
        <v>132</v>
      </c>
      <c r="D160" s="122" t="s">
        <v>138</v>
      </c>
      <c r="E160" s="123">
        <v>39631</v>
      </c>
      <c r="F160" s="122" t="s">
        <v>152</v>
      </c>
      <c r="G160" s="122">
        <v>304</v>
      </c>
      <c r="H160" s="122">
        <v>6614</v>
      </c>
      <c r="I160" s="122">
        <v>2994</v>
      </c>
      <c r="J160" s="122">
        <v>3620</v>
      </c>
      <c r="L160" s="19"/>
    </row>
    <row r="161" spans="2:12" x14ac:dyDescent="0.25">
      <c r="B161" s="120">
        <v>148</v>
      </c>
      <c r="C161" s="122" t="s">
        <v>137</v>
      </c>
      <c r="D161" s="122" t="s">
        <v>138</v>
      </c>
      <c r="E161" s="123">
        <v>39762</v>
      </c>
      <c r="F161" s="122" t="s">
        <v>173</v>
      </c>
      <c r="G161" s="122">
        <v>601</v>
      </c>
      <c r="H161" s="122">
        <v>12439</v>
      </c>
      <c r="I161" s="122">
        <v>5910</v>
      </c>
      <c r="J161" s="122">
        <v>6529</v>
      </c>
      <c r="L161" s="19"/>
    </row>
    <row r="162" spans="2:12" x14ac:dyDescent="0.25">
      <c r="B162" s="120">
        <v>149</v>
      </c>
      <c r="C162" s="3" t="s">
        <v>135</v>
      </c>
      <c r="D162" s="3" t="s">
        <v>138</v>
      </c>
      <c r="E162" s="121">
        <v>39328</v>
      </c>
      <c r="F162" s="3" t="s">
        <v>155</v>
      </c>
      <c r="G162" s="3">
        <v>1300</v>
      </c>
      <c r="H162" s="3">
        <v>27235</v>
      </c>
      <c r="I162" s="3">
        <v>12792</v>
      </c>
      <c r="J162" s="3">
        <v>14443</v>
      </c>
      <c r="L162" s="19"/>
    </row>
    <row r="163" spans="2:12" x14ac:dyDescent="0.25">
      <c r="B163" s="120">
        <v>150</v>
      </c>
      <c r="C163" s="122" t="s">
        <v>135</v>
      </c>
      <c r="D163" s="122" t="s">
        <v>138</v>
      </c>
      <c r="E163" s="123">
        <v>39805</v>
      </c>
      <c r="F163" s="122" t="s">
        <v>155</v>
      </c>
      <c r="G163" s="122">
        <v>1014</v>
      </c>
      <c r="H163" s="122">
        <v>21243</v>
      </c>
      <c r="I163" s="122">
        <v>9978</v>
      </c>
      <c r="J163" s="122">
        <v>11265</v>
      </c>
      <c r="L163" s="19"/>
    </row>
    <row r="164" spans="2:12" x14ac:dyDescent="0.25">
      <c r="B164" s="120">
        <v>151</v>
      </c>
      <c r="C164" s="3" t="s">
        <v>132</v>
      </c>
      <c r="D164" s="3" t="s">
        <v>138</v>
      </c>
      <c r="E164" s="121">
        <v>39107</v>
      </c>
      <c r="F164" s="3" t="s">
        <v>156</v>
      </c>
      <c r="G164" s="3">
        <v>550</v>
      </c>
      <c r="H164" s="3">
        <v>13162</v>
      </c>
      <c r="I164" s="3">
        <v>5621</v>
      </c>
      <c r="J164" s="3">
        <v>7541</v>
      </c>
      <c r="L164" s="19"/>
    </row>
    <row r="165" spans="2:12" x14ac:dyDescent="0.25">
      <c r="B165" s="120">
        <v>152</v>
      </c>
      <c r="C165" s="122" t="s">
        <v>137</v>
      </c>
      <c r="D165" s="122" t="s">
        <v>138</v>
      </c>
      <c r="E165" s="123">
        <v>39174</v>
      </c>
      <c r="F165" s="122" t="s">
        <v>156</v>
      </c>
      <c r="G165" s="122">
        <v>350</v>
      </c>
      <c r="H165" s="122">
        <v>8302</v>
      </c>
      <c r="I165" s="122">
        <v>3444</v>
      </c>
      <c r="J165" s="122">
        <v>4858</v>
      </c>
      <c r="L165" s="19"/>
    </row>
    <row r="166" spans="2:12" x14ac:dyDescent="0.25">
      <c r="B166" s="120">
        <v>153</v>
      </c>
      <c r="C166" s="3" t="s">
        <v>137</v>
      </c>
      <c r="D166" s="3" t="s">
        <v>138</v>
      </c>
      <c r="E166" s="121">
        <v>39605</v>
      </c>
      <c r="F166" s="3" t="s">
        <v>156</v>
      </c>
      <c r="G166" s="3">
        <v>273</v>
      </c>
      <c r="H166" s="3">
        <v>6476</v>
      </c>
      <c r="I166" s="3">
        <v>2686</v>
      </c>
      <c r="J166" s="3">
        <v>3790</v>
      </c>
      <c r="L166" s="19"/>
    </row>
    <row r="167" spans="2:12" x14ac:dyDescent="0.25">
      <c r="B167" s="120">
        <v>154</v>
      </c>
      <c r="C167" s="122" t="s">
        <v>132</v>
      </c>
      <c r="D167" s="122" t="s">
        <v>138</v>
      </c>
      <c r="E167" s="123">
        <v>39693</v>
      </c>
      <c r="F167" s="122" t="s">
        <v>156</v>
      </c>
      <c r="G167" s="122">
        <v>429</v>
      </c>
      <c r="H167" s="122">
        <v>10266</v>
      </c>
      <c r="I167" s="122">
        <v>4384</v>
      </c>
      <c r="J167" s="122">
        <v>5882</v>
      </c>
      <c r="L167" s="19"/>
    </row>
    <row r="168" spans="2:12" x14ac:dyDescent="0.25">
      <c r="B168" s="120">
        <v>155</v>
      </c>
      <c r="C168" s="3" t="s">
        <v>137</v>
      </c>
      <c r="D168" s="3" t="s">
        <v>138</v>
      </c>
      <c r="E168" s="121">
        <v>39113</v>
      </c>
      <c r="F168" s="3" t="s">
        <v>158</v>
      </c>
      <c r="G168" s="3">
        <v>150</v>
      </c>
      <c r="H168" s="3">
        <v>3408</v>
      </c>
      <c r="I168" s="3">
        <v>1476</v>
      </c>
      <c r="J168" s="3">
        <v>1932</v>
      </c>
      <c r="L168" s="19"/>
    </row>
    <row r="169" spans="2:12" x14ac:dyDescent="0.25">
      <c r="B169" s="120">
        <v>156</v>
      </c>
      <c r="C169" s="122" t="s">
        <v>137</v>
      </c>
      <c r="D169" s="122" t="s">
        <v>138</v>
      </c>
      <c r="E169" s="123">
        <v>39135</v>
      </c>
      <c r="F169" s="122" t="s">
        <v>158</v>
      </c>
      <c r="G169" s="122">
        <v>840</v>
      </c>
      <c r="H169" s="122">
        <v>16867</v>
      </c>
      <c r="I169" s="122">
        <v>8266</v>
      </c>
      <c r="J169" s="122">
        <v>8601</v>
      </c>
      <c r="L169" s="19"/>
    </row>
    <row r="170" spans="2:12" x14ac:dyDescent="0.25">
      <c r="B170" s="120">
        <v>157</v>
      </c>
      <c r="C170" s="3" t="s">
        <v>132</v>
      </c>
      <c r="D170" s="3" t="s">
        <v>138</v>
      </c>
      <c r="E170" s="121">
        <v>39162</v>
      </c>
      <c r="F170" s="3" t="s">
        <v>158</v>
      </c>
      <c r="G170" s="3">
        <v>360</v>
      </c>
      <c r="H170" s="3">
        <v>6242</v>
      </c>
      <c r="I170" s="3">
        <v>3049</v>
      </c>
      <c r="J170" s="3">
        <v>3193</v>
      </c>
      <c r="L170" s="19"/>
    </row>
    <row r="171" spans="2:12" x14ac:dyDescent="0.25">
      <c r="B171" s="120">
        <v>158</v>
      </c>
      <c r="C171" s="122" t="s">
        <v>135</v>
      </c>
      <c r="D171" s="122" t="s">
        <v>138</v>
      </c>
      <c r="E171" s="123">
        <v>39209</v>
      </c>
      <c r="F171" s="122" t="s">
        <v>158</v>
      </c>
      <c r="G171" s="122">
        <v>250</v>
      </c>
      <c r="H171" s="122">
        <v>5500</v>
      </c>
      <c r="I171" s="122">
        <v>2555</v>
      </c>
      <c r="J171" s="122">
        <v>2945</v>
      </c>
      <c r="L171" s="19"/>
    </row>
    <row r="172" spans="2:12" x14ac:dyDescent="0.25">
      <c r="B172" s="120">
        <v>159</v>
      </c>
      <c r="C172" s="3" t="s">
        <v>135</v>
      </c>
      <c r="D172" s="3" t="s">
        <v>138</v>
      </c>
      <c r="E172" s="121">
        <v>39269</v>
      </c>
      <c r="F172" s="3" t="s">
        <v>158</v>
      </c>
      <c r="G172" s="3">
        <v>1260</v>
      </c>
      <c r="H172" s="3">
        <v>30467</v>
      </c>
      <c r="I172" s="3">
        <v>12877</v>
      </c>
      <c r="J172" s="3">
        <v>17590</v>
      </c>
      <c r="L172" s="19"/>
    </row>
    <row r="173" spans="2:12" x14ac:dyDescent="0.25">
      <c r="B173" s="120">
        <v>160</v>
      </c>
      <c r="C173" s="122" t="s">
        <v>137</v>
      </c>
      <c r="D173" s="122" t="s">
        <v>138</v>
      </c>
      <c r="E173" s="123">
        <v>39286</v>
      </c>
      <c r="F173" s="122" t="s">
        <v>158</v>
      </c>
      <c r="G173" s="122">
        <v>180</v>
      </c>
      <c r="H173" s="122">
        <v>3577</v>
      </c>
      <c r="I173" s="122">
        <v>1771</v>
      </c>
      <c r="J173" s="122">
        <v>1806</v>
      </c>
      <c r="L173" s="19"/>
    </row>
    <row r="174" spans="2:12" x14ac:dyDescent="0.25">
      <c r="B174" s="120">
        <v>161</v>
      </c>
      <c r="C174" s="3" t="s">
        <v>137</v>
      </c>
      <c r="D174" s="3" t="s">
        <v>138</v>
      </c>
      <c r="E174" s="121">
        <v>39363</v>
      </c>
      <c r="F174" s="3" t="s">
        <v>158</v>
      </c>
      <c r="G174" s="3">
        <v>420</v>
      </c>
      <c r="H174" s="3">
        <v>9925</v>
      </c>
      <c r="I174" s="3">
        <v>4292</v>
      </c>
      <c r="J174" s="3">
        <v>5633</v>
      </c>
      <c r="L174" s="19"/>
    </row>
    <row r="175" spans="2:12" x14ac:dyDescent="0.25">
      <c r="B175" s="120">
        <v>162</v>
      </c>
      <c r="C175" s="122" t="s">
        <v>135</v>
      </c>
      <c r="D175" s="122" t="s">
        <v>138</v>
      </c>
      <c r="E175" s="123">
        <v>39365</v>
      </c>
      <c r="F175" s="122" t="s">
        <v>158</v>
      </c>
      <c r="G175" s="122">
        <v>480</v>
      </c>
      <c r="H175" s="122">
        <v>9571</v>
      </c>
      <c r="I175" s="122">
        <v>4066</v>
      </c>
      <c r="J175" s="122">
        <v>5505</v>
      </c>
      <c r="L175" s="19"/>
    </row>
    <row r="176" spans="2:12" x14ac:dyDescent="0.25">
      <c r="B176" s="120">
        <v>163</v>
      </c>
      <c r="C176" s="3" t="s">
        <v>137</v>
      </c>
      <c r="D176" s="3" t="s">
        <v>138</v>
      </c>
      <c r="E176" s="121">
        <v>39420</v>
      </c>
      <c r="F176" s="3" t="s">
        <v>158</v>
      </c>
      <c r="G176" s="3">
        <v>250</v>
      </c>
      <c r="H176" s="3">
        <v>6212</v>
      </c>
      <c r="I176" s="3">
        <v>2555</v>
      </c>
      <c r="J176" s="3">
        <v>3657</v>
      </c>
      <c r="L176" s="19"/>
    </row>
    <row r="177" spans="2:12" x14ac:dyDescent="0.25">
      <c r="B177" s="120">
        <v>164</v>
      </c>
      <c r="C177" s="122" t="s">
        <v>135</v>
      </c>
      <c r="D177" s="122" t="s">
        <v>138</v>
      </c>
      <c r="E177" s="123">
        <v>39458</v>
      </c>
      <c r="F177" s="122" t="s">
        <v>158</v>
      </c>
      <c r="G177" s="122">
        <v>195</v>
      </c>
      <c r="H177" s="122">
        <v>4290</v>
      </c>
      <c r="I177" s="122">
        <v>1993</v>
      </c>
      <c r="J177" s="122">
        <v>2297</v>
      </c>
      <c r="L177" s="19"/>
    </row>
    <row r="178" spans="2:12" x14ac:dyDescent="0.25">
      <c r="B178" s="120">
        <v>165</v>
      </c>
      <c r="C178" s="3" t="s">
        <v>137</v>
      </c>
      <c r="D178" s="3" t="s">
        <v>138</v>
      </c>
      <c r="E178" s="121">
        <v>39479</v>
      </c>
      <c r="F178" s="3" t="s">
        <v>158</v>
      </c>
      <c r="G178" s="3">
        <v>117</v>
      </c>
      <c r="H178" s="3">
        <v>2658</v>
      </c>
      <c r="I178" s="3">
        <v>1151</v>
      </c>
      <c r="J178" s="3">
        <v>1507</v>
      </c>
      <c r="L178" s="19"/>
    </row>
    <row r="179" spans="2:12" x14ac:dyDescent="0.25">
      <c r="B179" s="120">
        <v>166</v>
      </c>
      <c r="C179" s="122" t="s">
        <v>137</v>
      </c>
      <c r="D179" s="122" t="s">
        <v>138</v>
      </c>
      <c r="E179" s="123">
        <v>39535</v>
      </c>
      <c r="F179" s="122" t="s">
        <v>158</v>
      </c>
      <c r="G179" s="122">
        <v>140</v>
      </c>
      <c r="H179" s="122">
        <v>2790</v>
      </c>
      <c r="I179" s="122">
        <v>1381</v>
      </c>
      <c r="J179" s="122">
        <v>1409</v>
      </c>
      <c r="L179" s="19"/>
    </row>
    <row r="180" spans="2:12" x14ac:dyDescent="0.25">
      <c r="B180" s="120">
        <v>167</v>
      </c>
      <c r="C180" s="3" t="s">
        <v>135</v>
      </c>
      <c r="D180" s="3" t="s">
        <v>138</v>
      </c>
      <c r="E180" s="121">
        <v>39542</v>
      </c>
      <c r="F180" s="3" t="s">
        <v>158</v>
      </c>
      <c r="G180" s="3">
        <v>374</v>
      </c>
      <c r="H180" s="3">
        <v>7465</v>
      </c>
      <c r="I180" s="3">
        <v>3171</v>
      </c>
      <c r="J180" s="3">
        <v>4294</v>
      </c>
      <c r="L180" s="19"/>
    </row>
    <row r="181" spans="2:12" x14ac:dyDescent="0.25">
      <c r="B181" s="120">
        <v>168</v>
      </c>
      <c r="C181" s="122" t="s">
        <v>137</v>
      </c>
      <c r="D181" s="122" t="s">
        <v>138</v>
      </c>
      <c r="E181" s="123">
        <v>39664</v>
      </c>
      <c r="F181" s="122" t="s">
        <v>158</v>
      </c>
      <c r="G181" s="122">
        <v>195</v>
      </c>
      <c r="H181" s="122">
        <v>4845</v>
      </c>
      <c r="I181" s="122">
        <v>1993</v>
      </c>
      <c r="J181" s="122">
        <v>2852</v>
      </c>
      <c r="L181" s="19"/>
    </row>
    <row r="182" spans="2:12" x14ac:dyDescent="0.25">
      <c r="B182" s="120">
        <v>169</v>
      </c>
      <c r="C182" s="3" t="s">
        <v>137</v>
      </c>
      <c r="D182" s="3" t="s">
        <v>138</v>
      </c>
      <c r="E182" s="121">
        <v>39692</v>
      </c>
      <c r="F182" s="3" t="s">
        <v>158</v>
      </c>
      <c r="G182" s="3">
        <v>655</v>
      </c>
      <c r="H182" s="3">
        <v>13156</v>
      </c>
      <c r="I182" s="3">
        <v>6447</v>
      </c>
      <c r="J182" s="3">
        <v>6709</v>
      </c>
      <c r="L182" s="19"/>
    </row>
    <row r="183" spans="2:12" x14ac:dyDescent="0.25">
      <c r="B183" s="120">
        <v>170</v>
      </c>
      <c r="C183" s="122" t="s">
        <v>135</v>
      </c>
      <c r="D183" s="122" t="s">
        <v>138</v>
      </c>
      <c r="E183" s="123">
        <v>39703</v>
      </c>
      <c r="F183" s="122" t="s">
        <v>158</v>
      </c>
      <c r="G183" s="122">
        <v>983</v>
      </c>
      <c r="H183" s="122">
        <v>23764</v>
      </c>
      <c r="I183" s="122">
        <v>10044</v>
      </c>
      <c r="J183" s="122">
        <v>13720</v>
      </c>
      <c r="L183" s="19"/>
    </row>
    <row r="184" spans="2:12" x14ac:dyDescent="0.25">
      <c r="B184" s="120">
        <v>171</v>
      </c>
      <c r="C184" s="3" t="s">
        <v>137</v>
      </c>
      <c r="D184" s="3" t="s">
        <v>138</v>
      </c>
      <c r="E184" s="121">
        <v>39703</v>
      </c>
      <c r="F184" s="3" t="s">
        <v>158</v>
      </c>
      <c r="G184" s="3">
        <v>328</v>
      </c>
      <c r="H184" s="3">
        <v>7742</v>
      </c>
      <c r="I184" s="3">
        <v>3348</v>
      </c>
      <c r="J184" s="3">
        <v>4394</v>
      </c>
      <c r="L184" s="19"/>
    </row>
    <row r="185" spans="2:12" x14ac:dyDescent="0.25">
      <c r="B185" s="120">
        <v>172</v>
      </c>
      <c r="C185" s="122" t="s">
        <v>132</v>
      </c>
      <c r="D185" s="122" t="s">
        <v>138</v>
      </c>
      <c r="E185" s="123">
        <v>39758</v>
      </c>
      <c r="F185" s="122" t="s">
        <v>158</v>
      </c>
      <c r="G185" s="122">
        <v>281</v>
      </c>
      <c r="H185" s="122">
        <v>4869</v>
      </c>
      <c r="I185" s="122">
        <v>2378</v>
      </c>
      <c r="J185" s="122">
        <v>2491</v>
      </c>
      <c r="L185" s="19"/>
    </row>
    <row r="186" spans="2:12" x14ac:dyDescent="0.25">
      <c r="B186" s="120">
        <v>173</v>
      </c>
      <c r="C186" s="3" t="s">
        <v>137</v>
      </c>
      <c r="D186" s="3" t="s">
        <v>138</v>
      </c>
      <c r="E186" s="121">
        <v>39219</v>
      </c>
      <c r="F186" s="3" t="s">
        <v>159</v>
      </c>
      <c r="G186" s="3">
        <v>780</v>
      </c>
      <c r="H186" s="3">
        <v>18806</v>
      </c>
      <c r="I186" s="3">
        <v>7675</v>
      </c>
      <c r="J186" s="3">
        <v>11131</v>
      </c>
      <c r="L186" s="19"/>
    </row>
    <row r="187" spans="2:12" x14ac:dyDescent="0.25">
      <c r="B187" s="120">
        <v>174</v>
      </c>
      <c r="C187" s="122" t="s">
        <v>137</v>
      </c>
      <c r="D187" s="122" t="s">
        <v>138</v>
      </c>
      <c r="E187" s="123">
        <v>39262</v>
      </c>
      <c r="F187" s="122" t="s">
        <v>159</v>
      </c>
      <c r="G187" s="122">
        <v>840</v>
      </c>
      <c r="H187" s="122">
        <v>16556</v>
      </c>
      <c r="I187" s="122">
        <v>8266</v>
      </c>
      <c r="J187" s="122">
        <v>8290</v>
      </c>
      <c r="L187" s="19"/>
    </row>
    <row r="188" spans="2:12" x14ac:dyDescent="0.25">
      <c r="B188" s="120">
        <v>175</v>
      </c>
      <c r="C188" s="3" t="s">
        <v>135</v>
      </c>
      <c r="D188" s="3" t="s">
        <v>138</v>
      </c>
      <c r="E188" s="121">
        <v>39339</v>
      </c>
      <c r="F188" s="3" t="s">
        <v>159</v>
      </c>
      <c r="G188" s="3">
        <v>260</v>
      </c>
      <c r="H188" s="3">
        <v>5564</v>
      </c>
      <c r="I188" s="3">
        <v>2558</v>
      </c>
      <c r="J188" s="3">
        <v>3006</v>
      </c>
      <c r="L188" s="19"/>
    </row>
    <row r="189" spans="2:12" x14ac:dyDescent="0.25">
      <c r="B189" s="120">
        <v>176</v>
      </c>
      <c r="C189" s="122" t="s">
        <v>132</v>
      </c>
      <c r="D189" s="122" t="s">
        <v>138</v>
      </c>
      <c r="E189" s="123">
        <v>39343</v>
      </c>
      <c r="F189" s="122" t="s">
        <v>159</v>
      </c>
      <c r="G189" s="122">
        <v>210</v>
      </c>
      <c r="H189" s="122">
        <v>4244</v>
      </c>
      <c r="I189" s="122">
        <v>1779</v>
      </c>
      <c r="J189" s="122">
        <v>2465</v>
      </c>
      <c r="L189" s="19"/>
    </row>
    <row r="190" spans="2:12" x14ac:dyDescent="0.25">
      <c r="B190" s="120">
        <v>177</v>
      </c>
      <c r="C190" s="3" t="s">
        <v>137</v>
      </c>
      <c r="D190" s="3" t="s">
        <v>138</v>
      </c>
      <c r="E190" s="121">
        <v>39379</v>
      </c>
      <c r="F190" s="3" t="s">
        <v>159</v>
      </c>
      <c r="G190" s="3">
        <v>480</v>
      </c>
      <c r="H190" s="3">
        <v>10387</v>
      </c>
      <c r="I190" s="3">
        <v>4906</v>
      </c>
      <c r="J190" s="3">
        <v>5481</v>
      </c>
      <c r="L190" s="19"/>
    </row>
    <row r="191" spans="2:12" x14ac:dyDescent="0.25">
      <c r="B191" s="120">
        <v>178</v>
      </c>
      <c r="C191" s="122" t="s">
        <v>135</v>
      </c>
      <c r="D191" s="122" t="s">
        <v>138</v>
      </c>
      <c r="E191" s="123">
        <v>39402</v>
      </c>
      <c r="F191" s="122" t="s">
        <v>159</v>
      </c>
      <c r="G191" s="122">
        <v>910</v>
      </c>
      <c r="H191" s="122">
        <v>16689</v>
      </c>
      <c r="I191" s="122">
        <v>7708</v>
      </c>
      <c r="J191" s="122">
        <v>8981</v>
      </c>
      <c r="L191" s="19"/>
    </row>
    <row r="192" spans="2:12" x14ac:dyDescent="0.25">
      <c r="B192" s="120">
        <v>179</v>
      </c>
      <c r="C192" s="3" t="s">
        <v>135</v>
      </c>
      <c r="D192" s="3" t="s">
        <v>138</v>
      </c>
      <c r="E192" s="121">
        <v>39405</v>
      </c>
      <c r="F192" s="3" t="s">
        <v>159</v>
      </c>
      <c r="G192" s="3">
        <v>270</v>
      </c>
      <c r="H192" s="3">
        <v>5297</v>
      </c>
      <c r="I192" s="3">
        <v>2287</v>
      </c>
      <c r="J192" s="3">
        <v>3010</v>
      </c>
      <c r="L192" s="19"/>
    </row>
    <row r="193" spans="2:12" x14ac:dyDescent="0.25">
      <c r="B193" s="120">
        <v>180</v>
      </c>
      <c r="C193" s="122" t="s">
        <v>137</v>
      </c>
      <c r="D193" s="122" t="s">
        <v>138</v>
      </c>
      <c r="E193" s="123">
        <v>39407</v>
      </c>
      <c r="F193" s="122" t="s">
        <v>159</v>
      </c>
      <c r="G193" s="122">
        <v>420</v>
      </c>
      <c r="H193" s="122">
        <v>7846</v>
      </c>
      <c r="I193" s="122">
        <v>3557</v>
      </c>
      <c r="J193" s="122">
        <v>4289</v>
      </c>
      <c r="L193" s="19"/>
    </row>
    <row r="194" spans="2:12" x14ac:dyDescent="0.25">
      <c r="B194" s="120">
        <v>181</v>
      </c>
      <c r="C194" s="3" t="s">
        <v>137</v>
      </c>
      <c r="D194" s="3" t="s">
        <v>138</v>
      </c>
      <c r="E194" s="121">
        <v>39457</v>
      </c>
      <c r="F194" s="3" t="s">
        <v>159</v>
      </c>
      <c r="G194" s="3">
        <v>655</v>
      </c>
      <c r="H194" s="3">
        <v>12914</v>
      </c>
      <c r="I194" s="3">
        <v>6447</v>
      </c>
      <c r="J194" s="3">
        <v>6467</v>
      </c>
      <c r="L194" s="19"/>
    </row>
    <row r="195" spans="2:12" x14ac:dyDescent="0.25">
      <c r="B195" s="120">
        <v>182</v>
      </c>
      <c r="C195" s="122" t="s">
        <v>137</v>
      </c>
      <c r="D195" s="122" t="s">
        <v>138</v>
      </c>
      <c r="E195" s="123">
        <v>39477</v>
      </c>
      <c r="F195" s="122" t="s">
        <v>159</v>
      </c>
      <c r="G195" s="122">
        <v>374</v>
      </c>
      <c r="H195" s="122">
        <v>8102</v>
      </c>
      <c r="I195" s="122">
        <v>3827</v>
      </c>
      <c r="J195" s="122">
        <v>4275</v>
      </c>
      <c r="L195" s="19"/>
    </row>
    <row r="196" spans="2:12" x14ac:dyDescent="0.25">
      <c r="B196" s="120">
        <v>183</v>
      </c>
      <c r="C196" s="3" t="s">
        <v>132</v>
      </c>
      <c r="D196" s="3" t="s">
        <v>138</v>
      </c>
      <c r="E196" s="121">
        <v>39524</v>
      </c>
      <c r="F196" s="3" t="s">
        <v>159</v>
      </c>
      <c r="G196" s="3">
        <v>164</v>
      </c>
      <c r="H196" s="3">
        <v>3310</v>
      </c>
      <c r="I196" s="3">
        <v>1388</v>
      </c>
      <c r="J196" s="3">
        <v>1922</v>
      </c>
      <c r="L196" s="19"/>
    </row>
    <row r="197" spans="2:12" x14ac:dyDescent="0.25">
      <c r="B197" s="120">
        <v>184</v>
      </c>
      <c r="C197" s="122" t="s">
        <v>135</v>
      </c>
      <c r="D197" s="122" t="s">
        <v>138</v>
      </c>
      <c r="E197" s="123">
        <v>39542</v>
      </c>
      <c r="F197" s="122" t="s">
        <v>159</v>
      </c>
      <c r="G197" s="122">
        <v>710</v>
      </c>
      <c r="H197" s="122">
        <v>13017</v>
      </c>
      <c r="I197" s="122">
        <v>6012</v>
      </c>
      <c r="J197" s="122">
        <v>7005</v>
      </c>
      <c r="L197" s="19"/>
    </row>
    <row r="198" spans="2:12" x14ac:dyDescent="0.25">
      <c r="B198" s="120">
        <v>185</v>
      </c>
      <c r="C198" s="3" t="s">
        <v>135</v>
      </c>
      <c r="D198" s="3" t="s">
        <v>138</v>
      </c>
      <c r="E198" s="121">
        <v>39624</v>
      </c>
      <c r="F198" s="3" t="s">
        <v>159</v>
      </c>
      <c r="G198" s="3">
        <v>203</v>
      </c>
      <c r="H198" s="3">
        <v>4340</v>
      </c>
      <c r="I198" s="3">
        <v>1995</v>
      </c>
      <c r="J198" s="3">
        <v>2345</v>
      </c>
      <c r="L198" s="19"/>
    </row>
    <row r="199" spans="2:12" x14ac:dyDescent="0.25">
      <c r="B199" s="120">
        <v>186</v>
      </c>
      <c r="C199" s="122" t="s">
        <v>135</v>
      </c>
      <c r="D199" s="122" t="s">
        <v>138</v>
      </c>
      <c r="E199" s="123">
        <v>39651</v>
      </c>
      <c r="F199" s="122" t="s">
        <v>159</v>
      </c>
      <c r="G199" s="122">
        <v>211</v>
      </c>
      <c r="H199" s="122">
        <v>4132</v>
      </c>
      <c r="I199" s="122">
        <v>1784</v>
      </c>
      <c r="J199" s="122">
        <v>2348</v>
      </c>
      <c r="L199" s="19"/>
    </row>
    <row r="200" spans="2:12" x14ac:dyDescent="0.25">
      <c r="B200" s="120">
        <v>187</v>
      </c>
      <c r="C200" s="3" t="s">
        <v>137</v>
      </c>
      <c r="D200" s="3" t="s">
        <v>138</v>
      </c>
      <c r="E200" s="121">
        <v>39665</v>
      </c>
      <c r="F200" s="3" t="s">
        <v>159</v>
      </c>
      <c r="G200" s="3">
        <v>328</v>
      </c>
      <c r="H200" s="3">
        <v>6120</v>
      </c>
      <c r="I200" s="3">
        <v>2774</v>
      </c>
      <c r="J200" s="3">
        <v>3346</v>
      </c>
      <c r="L200" s="19"/>
    </row>
    <row r="201" spans="2:12" x14ac:dyDescent="0.25">
      <c r="B201" s="120">
        <v>188</v>
      </c>
      <c r="C201" s="122" t="s">
        <v>137</v>
      </c>
      <c r="D201" s="122" t="s">
        <v>138</v>
      </c>
      <c r="E201" s="123">
        <v>39806</v>
      </c>
      <c r="F201" s="122" t="s">
        <v>159</v>
      </c>
      <c r="G201" s="122">
        <v>608</v>
      </c>
      <c r="H201" s="122">
        <v>14669</v>
      </c>
      <c r="I201" s="122">
        <v>5987</v>
      </c>
      <c r="J201" s="122">
        <v>8682</v>
      </c>
      <c r="L201" s="19"/>
    </row>
    <row r="202" spans="2:12" x14ac:dyDescent="0.25">
      <c r="B202" s="120">
        <v>189</v>
      </c>
      <c r="C202" s="3" t="s">
        <v>137</v>
      </c>
      <c r="D202" s="3" t="s">
        <v>138</v>
      </c>
      <c r="E202" s="121">
        <v>39093</v>
      </c>
      <c r="F202" s="3" t="s">
        <v>162</v>
      </c>
      <c r="G202" s="3">
        <v>210</v>
      </c>
      <c r="H202" s="3">
        <v>3820</v>
      </c>
      <c r="I202" s="3">
        <v>1779</v>
      </c>
      <c r="J202" s="3">
        <v>2041</v>
      </c>
      <c r="L202" s="19"/>
    </row>
    <row r="203" spans="2:12" x14ac:dyDescent="0.25">
      <c r="B203" s="120">
        <v>190</v>
      </c>
      <c r="C203" s="122" t="s">
        <v>135</v>
      </c>
      <c r="D203" s="122" t="s">
        <v>138</v>
      </c>
      <c r="E203" s="123">
        <v>39293</v>
      </c>
      <c r="F203" s="122" t="s">
        <v>162</v>
      </c>
      <c r="G203" s="122">
        <v>140</v>
      </c>
      <c r="H203" s="122">
        <v>2881</v>
      </c>
      <c r="I203" s="122">
        <v>1431</v>
      </c>
      <c r="J203" s="122">
        <v>1450</v>
      </c>
      <c r="L203" s="19"/>
    </row>
    <row r="204" spans="2:12" x14ac:dyDescent="0.25">
      <c r="B204" s="120">
        <v>191</v>
      </c>
      <c r="C204" s="3" t="s">
        <v>137</v>
      </c>
      <c r="D204" s="3" t="s">
        <v>138</v>
      </c>
      <c r="E204" s="121">
        <v>39400</v>
      </c>
      <c r="F204" s="3" t="s">
        <v>162</v>
      </c>
      <c r="G204" s="3">
        <v>1300</v>
      </c>
      <c r="H204" s="3">
        <v>26702</v>
      </c>
      <c r="I204" s="3">
        <v>12792</v>
      </c>
      <c r="J204" s="3">
        <v>13910</v>
      </c>
      <c r="L204" s="19"/>
    </row>
    <row r="205" spans="2:12" x14ac:dyDescent="0.25">
      <c r="B205" s="120">
        <v>192</v>
      </c>
      <c r="C205" s="122" t="s">
        <v>137</v>
      </c>
      <c r="D205" s="122" t="s">
        <v>138</v>
      </c>
      <c r="E205" s="123">
        <v>39577</v>
      </c>
      <c r="F205" s="122" t="s">
        <v>162</v>
      </c>
      <c r="G205" s="122">
        <v>164</v>
      </c>
      <c r="H205" s="122">
        <v>2980</v>
      </c>
      <c r="I205" s="122">
        <v>1388</v>
      </c>
      <c r="J205" s="122">
        <v>1592</v>
      </c>
      <c r="L205" s="19"/>
    </row>
    <row r="206" spans="2:12" x14ac:dyDescent="0.25">
      <c r="B206" s="120">
        <v>193</v>
      </c>
      <c r="C206" s="3" t="s">
        <v>135</v>
      </c>
      <c r="D206" s="3" t="s">
        <v>138</v>
      </c>
      <c r="E206" s="121">
        <v>39787</v>
      </c>
      <c r="F206" s="3" t="s">
        <v>162</v>
      </c>
      <c r="G206" s="3">
        <v>109</v>
      </c>
      <c r="H206" s="3">
        <v>2247</v>
      </c>
      <c r="I206" s="3">
        <v>1116</v>
      </c>
      <c r="J206" s="3">
        <v>1131</v>
      </c>
      <c r="L206" s="19"/>
    </row>
    <row r="207" spans="2:12" x14ac:dyDescent="0.25">
      <c r="B207" s="120">
        <v>194</v>
      </c>
      <c r="C207" s="122" t="s">
        <v>137</v>
      </c>
      <c r="D207" s="122" t="s">
        <v>138</v>
      </c>
      <c r="E207" s="123">
        <v>39805</v>
      </c>
      <c r="F207" s="122" t="s">
        <v>162</v>
      </c>
      <c r="G207" s="122">
        <v>1014</v>
      </c>
      <c r="H207" s="122">
        <v>20828</v>
      </c>
      <c r="I207" s="122">
        <v>9978</v>
      </c>
      <c r="J207" s="122">
        <v>10850</v>
      </c>
      <c r="L207" s="19"/>
    </row>
    <row r="208" spans="2:12" x14ac:dyDescent="0.25">
      <c r="B208" s="120">
        <v>195</v>
      </c>
      <c r="C208" s="3" t="s">
        <v>132</v>
      </c>
      <c r="D208" s="3" t="s">
        <v>138</v>
      </c>
      <c r="E208" s="121">
        <v>39287</v>
      </c>
      <c r="F208" s="3" t="s">
        <v>163</v>
      </c>
      <c r="G208" s="3">
        <v>630</v>
      </c>
      <c r="H208" s="3">
        <v>12468</v>
      </c>
      <c r="I208" s="3">
        <v>5336</v>
      </c>
      <c r="J208" s="3">
        <v>7132</v>
      </c>
      <c r="L208" s="19"/>
    </row>
    <row r="209" spans="2:12" x14ac:dyDescent="0.25">
      <c r="B209" s="120">
        <v>196</v>
      </c>
      <c r="C209" s="122" t="s">
        <v>132</v>
      </c>
      <c r="D209" s="122" t="s">
        <v>138</v>
      </c>
      <c r="E209" s="123">
        <v>39745</v>
      </c>
      <c r="F209" s="122" t="s">
        <v>163</v>
      </c>
      <c r="G209" s="122">
        <v>491</v>
      </c>
      <c r="H209" s="122">
        <v>9725</v>
      </c>
      <c r="I209" s="122">
        <v>4162</v>
      </c>
      <c r="J209" s="122">
        <v>5563</v>
      </c>
      <c r="L209" s="19"/>
    </row>
    <row r="210" spans="2:12" x14ac:dyDescent="0.25">
      <c r="B210" s="120">
        <v>197</v>
      </c>
      <c r="C210" s="3" t="s">
        <v>132</v>
      </c>
      <c r="D210" s="3" t="s">
        <v>138</v>
      </c>
      <c r="E210" s="121">
        <v>39149</v>
      </c>
      <c r="F210" s="3" t="s">
        <v>179</v>
      </c>
      <c r="G210" s="3">
        <v>600</v>
      </c>
      <c r="H210" s="3">
        <v>11064</v>
      </c>
      <c r="I210" s="3">
        <v>5082</v>
      </c>
      <c r="J210" s="3">
        <v>5982</v>
      </c>
      <c r="L210" s="19"/>
    </row>
    <row r="211" spans="2:12" x14ac:dyDescent="0.25">
      <c r="B211" s="120">
        <v>198</v>
      </c>
      <c r="C211" s="122" t="s">
        <v>137</v>
      </c>
      <c r="D211" s="122" t="s">
        <v>138</v>
      </c>
      <c r="E211" s="123">
        <v>39155</v>
      </c>
      <c r="F211" s="122" t="s">
        <v>179</v>
      </c>
      <c r="G211" s="122">
        <v>350</v>
      </c>
      <c r="H211" s="122">
        <v>7864</v>
      </c>
      <c r="I211" s="122">
        <v>3444</v>
      </c>
      <c r="J211" s="122">
        <v>4420</v>
      </c>
      <c r="L211" s="19"/>
    </row>
    <row r="212" spans="2:12" x14ac:dyDescent="0.25">
      <c r="B212" s="120">
        <v>199</v>
      </c>
      <c r="C212" s="3" t="s">
        <v>132</v>
      </c>
      <c r="D212" s="3" t="s">
        <v>138</v>
      </c>
      <c r="E212" s="121">
        <v>39199</v>
      </c>
      <c r="F212" s="3" t="s">
        <v>179</v>
      </c>
      <c r="G212" s="3">
        <v>990</v>
      </c>
      <c r="H212" s="3">
        <v>19909</v>
      </c>
      <c r="I212" s="3">
        <v>9742</v>
      </c>
      <c r="J212" s="3">
        <v>10167</v>
      </c>
      <c r="L212" s="19"/>
    </row>
    <row r="213" spans="2:12" x14ac:dyDescent="0.25">
      <c r="B213" s="120">
        <v>200</v>
      </c>
      <c r="C213" s="122" t="s">
        <v>135</v>
      </c>
      <c r="D213" s="122" t="s">
        <v>138</v>
      </c>
      <c r="E213" s="123">
        <v>39293</v>
      </c>
      <c r="F213" s="122" t="s">
        <v>179</v>
      </c>
      <c r="G213" s="122">
        <v>180</v>
      </c>
      <c r="H213" s="122">
        <v>3380</v>
      </c>
      <c r="I213" s="122">
        <v>1525</v>
      </c>
      <c r="J213" s="122">
        <v>1855</v>
      </c>
      <c r="L213" s="19"/>
    </row>
    <row r="214" spans="2:12" x14ac:dyDescent="0.25">
      <c r="B214" s="120">
        <v>201</v>
      </c>
      <c r="C214" s="3" t="s">
        <v>135</v>
      </c>
      <c r="D214" s="3" t="s">
        <v>138</v>
      </c>
      <c r="E214" s="121">
        <v>39304</v>
      </c>
      <c r="F214" s="3" t="s">
        <v>179</v>
      </c>
      <c r="G214" s="3">
        <v>1120</v>
      </c>
      <c r="H214" s="3">
        <v>23374</v>
      </c>
      <c r="I214" s="3">
        <v>9486</v>
      </c>
      <c r="J214" s="3">
        <v>13888</v>
      </c>
      <c r="L214" s="19"/>
    </row>
    <row r="215" spans="2:12" x14ac:dyDescent="0.25">
      <c r="B215" s="120">
        <v>202</v>
      </c>
      <c r="C215" s="122" t="s">
        <v>135</v>
      </c>
      <c r="D215" s="122" t="s">
        <v>138</v>
      </c>
      <c r="E215" s="123">
        <v>39371</v>
      </c>
      <c r="F215" s="122" t="s">
        <v>179</v>
      </c>
      <c r="G215" s="122">
        <v>240</v>
      </c>
      <c r="H215" s="122">
        <v>5117</v>
      </c>
      <c r="I215" s="122">
        <v>2453</v>
      </c>
      <c r="J215" s="122">
        <v>2664</v>
      </c>
      <c r="L215" s="19"/>
    </row>
    <row r="216" spans="2:12" x14ac:dyDescent="0.25">
      <c r="B216" s="120">
        <v>203</v>
      </c>
      <c r="C216" s="3" t="s">
        <v>132</v>
      </c>
      <c r="D216" s="3" t="s">
        <v>138</v>
      </c>
      <c r="E216" s="121">
        <v>39426</v>
      </c>
      <c r="F216" s="3" t="s">
        <v>179</v>
      </c>
      <c r="G216" s="3">
        <v>500</v>
      </c>
      <c r="H216" s="3">
        <v>10445</v>
      </c>
      <c r="I216" s="3">
        <v>5110</v>
      </c>
      <c r="J216" s="3">
        <v>5335</v>
      </c>
      <c r="L216" s="19"/>
    </row>
    <row r="217" spans="2:12" x14ac:dyDescent="0.25">
      <c r="B217" s="120">
        <v>204</v>
      </c>
      <c r="C217" s="122" t="s">
        <v>135</v>
      </c>
      <c r="D217" s="122" t="s">
        <v>138</v>
      </c>
      <c r="E217" s="123">
        <v>39433</v>
      </c>
      <c r="F217" s="122" t="s">
        <v>179</v>
      </c>
      <c r="G217" s="122">
        <v>600</v>
      </c>
      <c r="H217" s="122">
        <v>15084</v>
      </c>
      <c r="I217" s="122">
        <v>6132</v>
      </c>
      <c r="J217" s="122">
        <v>8952</v>
      </c>
      <c r="L217" s="19"/>
    </row>
    <row r="218" spans="2:12" x14ac:dyDescent="0.25">
      <c r="B218" s="120">
        <v>205</v>
      </c>
      <c r="C218" s="3" t="s">
        <v>132</v>
      </c>
      <c r="D218" s="3" t="s">
        <v>138</v>
      </c>
      <c r="E218" s="121">
        <v>39462</v>
      </c>
      <c r="F218" s="3" t="s">
        <v>179</v>
      </c>
      <c r="G218" s="3">
        <v>546</v>
      </c>
      <c r="H218" s="3">
        <v>13006</v>
      </c>
      <c r="I218" s="3">
        <v>5373</v>
      </c>
      <c r="J218" s="3">
        <v>7633</v>
      </c>
      <c r="L218" s="19"/>
    </row>
    <row r="219" spans="2:12" x14ac:dyDescent="0.25">
      <c r="B219" s="120">
        <v>206</v>
      </c>
      <c r="C219" s="122" t="s">
        <v>135</v>
      </c>
      <c r="D219" s="122" t="s">
        <v>138</v>
      </c>
      <c r="E219" s="123">
        <v>39464</v>
      </c>
      <c r="F219" s="122" t="s">
        <v>179</v>
      </c>
      <c r="G219" s="122">
        <v>874</v>
      </c>
      <c r="H219" s="122">
        <v>18232</v>
      </c>
      <c r="I219" s="122">
        <v>7399</v>
      </c>
      <c r="J219" s="122">
        <v>10833</v>
      </c>
      <c r="L219" s="19"/>
    </row>
    <row r="220" spans="2:12" x14ac:dyDescent="0.25">
      <c r="B220" s="120">
        <v>207</v>
      </c>
      <c r="C220" s="3" t="s">
        <v>135</v>
      </c>
      <c r="D220" s="3" t="s">
        <v>138</v>
      </c>
      <c r="E220" s="121">
        <v>39503</v>
      </c>
      <c r="F220" s="3" t="s">
        <v>179</v>
      </c>
      <c r="G220" s="3">
        <v>187</v>
      </c>
      <c r="H220" s="3">
        <v>3991</v>
      </c>
      <c r="I220" s="3">
        <v>1913</v>
      </c>
      <c r="J220" s="3">
        <v>2078</v>
      </c>
      <c r="L220" s="19"/>
    </row>
    <row r="221" spans="2:12" x14ac:dyDescent="0.25">
      <c r="B221" s="120">
        <v>208</v>
      </c>
      <c r="C221" s="122" t="s">
        <v>135</v>
      </c>
      <c r="D221" s="122" t="s">
        <v>138</v>
      </c>
      <c r="E221" s="123">
        <v>39533</v>
      </c>
      <c r="F221" s="122" t="s">
        <v>179</v>
      </c>
      <c r="G221" s="122">
        <v>468</v>
      </c>
      <c r="H221" s="122">
        <v>11143</v>
      </c>
      <c r="I221" s="122">
        <v>4783</v>
      </c>
      <c r="J221" s="122">
        <v>6360</v>
      </c>
      <c r="L221" s="19"/>
    </row>
    <row r="222" spans="2:12" x14ac:dyDescent="0.25">
      <c r="B222" s="120">
        <v>209</v>
      </c>
      <c r="C222" s="3" t="s">
        <v>132</v>
      </c>
      <c r="D222" s="3" t="s">
        <v>138</v>
      </c>
      <c r="E222" s="121">
        <v>39547</v>
      </c>
      <c r="F222" s="3" t="s">
        <v>179</v>
      </c>
      <c r="G222" s="3">
        <v>390</v>
      </c>
      <c r="H222" s="3">
        <v>8147</v>
      </c>
      <c r="I222" s="3">
        <v>3986</v>
      </c>
      <c r="J222" s="3">
        <v>4161</v>
      </c>
      <c r="L222" s="19"/>
    </row>
    <row r="223" spans="2:12" x14ac:dyDescent="0.25">
      <c r="B223" s="120">
        <v>210</v>
      </c>
      <c r="C223" s="122" t="s">
        <v>132</v>
      </c>
      <c r="D223" s="122" t="s">
        <v>138</v>
      </c>
      <c r="E223" s="123">
        <v>39561</v>
      </c>
      <c r="F223" s="122" t="s">
        <v>179</v>
      </c>
      <c r="G223" s="122">
        <v>772</v>
      </c>
      <c r="H223" s="122">
        <v>15529</v>
      </c>
      <c r="I223" s="122">
        <v>7599</v>
      </c>
      <c r="J223" s="122">
        <v>7930</v>
      </c>
      <c r="L223" s="19"/>
    </row>
    <row r="224" spans="2:12" x14ac:dyDescent="0.25">
      <c r="B224" s="120">
        <v>211</v>
      </c>
      <c r="C224" s="3" t="s">
        <v>132</v>
      </c>
      <c r="D224" s="3" t="s">
        <v>138</v>
      </c>
      <c r="E224" s="121">
        <v>39601</v>
      </c>
      <c r="F224" s="3" t="s">
        <v>179</v>
      </c>
      <c r="G224" s="3">
        <v>468</v>
      </c>
      <c r="H224" s="3">
        <v>8630</v>
      </c>
      <c r="I224" s="3">
        <v>3964</v>
      </c>
      <c r="J224" s="3">
        <v>4666</v>
      </c>
      <c r="L224" s="19"/>
    </row>
    <row r="225" spans="2:12" x14ac:dyDescent="0.25">
      <c r="B225" s="120">
        <v>212</v>
      </c>
      <c r="C225" s="122" t="s">
        <v>137</v>
      </c>
      <c r="D225" s="122" t="s">
        <v>138</v>
      </c>
      <c r="E225" s="123">
        <v>39632</v>
      </c>
      <c r="F225" s="122" t="s">
        <v>179</v>
      </c>
      <c r="G225" s="122">
        <v>601</v>
      </c>
      <c r="H225" s="122">
        <v>14390</v>
      </c>
      <c r="I225" s="122">
        <v>5910</v>
      </c>
      <c r="J225" s="122">
        <v>8480</v>
      </c>
      <c r="L225" s="19"/>
    </row>
    <row r="226" spans="2:12" x14ac:dyDescent="0.25">
      <c r="B226" s="120">
        <v>213</v>
      </c>
      <c r="C226" s="3" t="s">
        <v>135</v>
      </c>
      <c r="D226" s="3" t="s">
        <v>138</v>
      </c>
      <c r="E226" s="121">
        <v>39633</v>
      </c>
      <c r="F226" s="3" t="s">
        <v>179</v>
      </c>
      <c r="G226" s="3">
        <v>140</v>
      </c>
      <c r="H226" s="3">
        <v>2636</v>
      </c>
      <c r="I226" s="3">
        <v>1190</v>
      </c>
      <c r="J226" s="3">
        <v>1446</v>
      </c>
      <c r="L226" s="19"/>
    </row>
    <row r="227" spans="2:12" x14ac:dyDescent="0.25">
      <c r="B227" s="120">
        <v>214</v>
      </c>
      <c r="C227" s="122" t="s">
        <v>135</v>
      </c>
      <c r="D227" s="122" t="s">
        <v>138</v>
      </c>
      <c r="E227" s="123">
        <v>39717</v>
      </c>
      <c r="F227" s="122" t="s">
        <v>179</v>
      </c>
      <c r="G227" s="122">
        <v>468</v>
      </c>
      <c r="H227" s="122">
        <v>11766</v>
      </c>
      <c r="I227" s="122">
        <v>4783</v>
      </c>
      <c r="J227" s="122">
        <v>6983</v>
      </c>
      <c r="L227" s="19"/>
    </row>
    <row r="228" spans="2:12" x14ac:dyDescent="0.25">
      <c r="B228" s="120">
        <v>215</v>
      </c>
      <c r="C228" s="3" t="s">
        <v>137</v>
      </c>
      <c r="D228" s="3" t="s">
        <v>138</v>
      </c>
      <c r="E228" s="121">
        <v>39749</v>
      </c>
      <c r="F228" s="3" t="s">
        <v>179</v>
      </c>
      <c r="G228" s="3">
        <v>273</v>
      </c>
      <c r="H228" s="3">
        <v>6134</v>
      </c>
      <c r="I228" s="3">
        <v>2686</v>
      </c>
      <c r="J228" s="3">
        <v>3448</v>
      </c>
      <c r="L228" s="19"/>
    </row>
    <row r="229" spans="2:12" x14ac:dyDescent="0.25">
      <c r="B229" s="120">
        <v>216</v>
      </c>
      <c r="C229" s="122" t="s">
        <v>135</v>
      </c>
      <c r="D229" s="122" t="s">
        <v>138</v>
      </c>
      <c r="E229" s="123">
        <v>39141</v>
      </c>
      <c r="F229" s="122" t="s">
        <v>165</v>
      </c>
      <c r="G229" s="122">
        <v>350</v>
      </c>
      <c r="H229" s="122">
        <v>7854</v>
      </c>
      <c r="I229" s="122">
        <v>3444</v>
      </c>
      <c r="J229" s="122">
        <v>4410</v>
      </c>
      <c r="L229" s="19"/>
    </row>
    <row r="230" spans="2:12" x14ac:dyDescent="0.25">
      <c r="B230" s="120">
        <v>217</v>
      </c>
      <c r="C230" s="3" t="s">
        <v>135</v>
      </c>
      <c r="D230" s="3" t="s">
        <v>138</v>
      </c>
      <c r="E230" s="121">
        <v>39721</v>
      </c>
      <c r="F230" s="3" t="s">
        <v>165</v>
      </c>
      <c r="G230" s="3">
        <v>273</v>
      </c>
      <c r="H230" s="3">
        <v>6126</v>
      </c>
      <c r="I230" s="3">
        <v>2686</v>
      </c>
      <c r="J230" s="3">
        <v>3440</v>
      </c>
      <c r="L230" s="19"/>
    </row>
    <row r="231" spans="2:12" x14ac:dyDescent="0.25">
      <c r="B231" s="120">
        <v>218</v>
      </c>
      <c r="C231" s="122" t="s">
        <v>137</v>
      </c>
      <c r="D231" s="122" t="s">
        <v>138</v>
      </c>
      <c r="E231" s="123">
        <v>39237</v>
      </c>
      <c r="F231" s="122" t="s">
        <v>166</v>
      </c>
      <c r="G231" s="122">
        <v>300</v>
      </c>
      <c r="H231" s="122">
        <v>5532</v>
      </c>
      <c r="I231" s="122">
        <v>2541</v>
      </c>
      <c r="J231" s="122">
        <v>2991</v>
      </c>
      <c r="L231" s="19"/>
    </row>
    <row r="232" spans="2:12" x14ac:dyDescent="0.25">
      <c r="B232" s="120">
        <v>219</v>
      </c>
      <c r="C232" s="3" t="s">
        <v>137</v>
      </c>
      <c r="D232" s="3" t="s">
        <v>138</v>
      </c>
      <c r="E232" s="121">
        <v>39653</v>
      </c>
      <c r="F232" s="3" t="s">
        <v>166</v>
      </c>
      <c r="G232" s="3">
        <v>234</v>
      </c>
      <c r="H232" s="3">
        <v>4315</v>
      </c>
      <c r="I232" s="3">
        <v>1982</v>
      </c>
      <c r="J232" s="3">
        <v>2333</v>
      </c>
      <c r="L232" s="19"/>
    </row>
    <row r="233" spans="2:12" x14ac:dyDescent="0.25">
      <c r="B233" s="120">
        <v>220</v>
      </c>
      <c r="C233" s="3" t="s">
        <v>135</v>
      </c>
      <c r="D233" s="3" t="s">
        <v>138</v>
      </c>
      <c r="E233" s="121">
        <v>39580</v>
      </c>
      <c r="F233" s="3" t="s">
        <v>167</v>
      </c>
      <c r="G233" s="3">
        <v>156</v>
      </c>
      <c r="H233" s="3">
        <v>3462</v>
      </c>
      <c r="I233" s="3">
        <v>1594</v>
      </c>
      <c r="J233" s="3">
        <v>1868</v>
      </c>
      <c r="L233" s="19"/>
    </row>
    <row r="234" spans="2:12" x14ac:dyDescent="0.25">
      <c r="B234" s="120">
        <v>221</v>
      </c>
      <c r="C234" s="122" t="s">
        <v>132</v>
      </c>
      <c r="D234" s="122" t="s">
        <v>138</v>
      </c>
      <c r="E234" s="123">
        <v>39093</v>
      </c>
      <c r="F234" s="122" t="s">
        <v>168</v>
      </c>
      <c r="G234" s="122">
        <v>560</v>
      </c>
      <c r="H234" s="122">
        <v>10853</v>
      </c>
      <c r="I234" s="122">
        <v>4743</v>
      </c>
      <c r="J234" s="122">
        <v>6110</v>
      </c>
      <c r="L234" s="19"/>
    </row>
    <row r="235" spans="2:12" x14ac:dyDescent="0.25">
      <c r="B235" s="120">
        <v>222</v>
      </c>
      <c r="C235" s="3" t="s">
        <v>135</v>
      </c>
      <c r="D235" s="3" t="s">
        <v>138</v>
      </c>
      <c r="E235" s="121">
        <v>39161</v>
      </c>
      <c r="F235" s="3" t="s">
        <v>168</v>
      </c>
      <c r="G235" s="3">
        <v>1120</v>
      </c>
      <c r="H235" s="3">
        <v>22770</v>
      </c>
      <c r="I235" s="3">
        <v>11021</v>
      </c>
      <c r="J235" s="3">
        <v>11749</v>
      </c>
      <c r="L235" s="19"/>
    </row>
    <row r="236" spans="2:12" x14ac:dyDescent="0.25">
      <c r="B236" s="120">
        <v>223</v>
      </c>
      <c r="C236" s="122" t="s">
        <v>137</v>
      </c>
      <c r="D236" s="122" t="s">
        <v>138</v>
      </c>
      <c r="E236" s="123">
        <v>39211</v>
      </c>
      <c r="F236" s="122" t="s">
        <v>168</v>
      </c>
      <c r="G236" s="122">
        <v>420</v>
      </c>
      <c r="H236" s="122">
        <v>8282</v>
      </c>
      <c r="I236" s="122">
        <v>3557</v>
      </c>
      <c r="J236" s="122">
        <v>4725</v>
      </c>
      <c r="L236" s="19"/>
    </row>
    <row r="237" spans="2:12" x14ac:dyDescent="0.25">
      <c r="B237" s="120">
        <v>224</v>
      </c>
      <c r="C237" s="3" t="s">
        <v>135</v>
      </c>
      <c r="D237" s="3" t="s">
        <v>138</v>
      </c>
      <c r="E237" s="121">
        <v>39231</v>
      </c>
      <c r="F237" s="3" t="s">
        <v>168</v>
      </c>
      <c r="G237" s="3">
        <v>800</v>
      </c>
      <c r="H237" s="3">
        <v>18472</v>
      </c>
      <c r="I237" s="3">
        <v>8176</v>
      </c>
      <c r="J237" s="3">
        <v>10296</v>
      </c>
      <c r="L237" s="19"/>
    </row>
    <row r="238" spans="2:12" x14ac:dyDescent="0.25">
      <c r="B238" s="120">
        <v>225</v>
      </c>
      <c r="C238" s="122" t="s">
        <v>137</v>
      </c>
      <c r="D238" s="122" t="s">
        <v>138</v>
      </c>
      <c r="E238" s="123">
        <v>39407</v>
      </c>
      <c r="F238" s="122" t="s">
        <v>168</v>
      </c>
      <c r="G238" s="122">
        <v>100</v>
      </c>
      <c r="H238" s="122">
        <v>2457</v>
      </c>
      <c r="I238" s="122">
        <v>984</v>
      </c>
      <c r="J238" s="122">
        <v>1473</v>
      </c>
      <c r="L238" s="19"/>
    </row>
    <row r="239" spans="2:12" x14ac:dyDescent="0.25">
      <c r="B239" s="120">
        <v>226</v>
      </c>
      <c r="C239" s="3" t="s">
        <v>137</v>
      </c>
      <c r="D239" s="3" t="s">
        <v>138</v>
      </c>
      <c r="E239" s="121">
        <v>39456</v>
      </c>
      <c r="F239" s="3" t="s">
        <v>168</v>
      </c>
      <c r="G239" s="3">
        <v>328</v>
      </c>
      <c r="H239" s="3">
        <v>6460</v>
      </c>
      <c r="I239" s="3">
        <v>2774</v>
      </c>
      <c r="J239" s="3">
        <v>3686</v>
      </c>
      <c r="L239" s="19"/>
    </row>
    <row r="240" spans="2:12" x14ac:dyDescent="0.25">
      <c r="B240" s="120">
        <v>227</v>
      </c>
      <c r="C240" s="122" t="s">
        <v>135</v>
      </c>
      <c r="D240" s="122" t="s">
        <v>138</v>
      </c>
      <c r="E240" s="123">
        <v>39505</v>
      </c>
      <c r="F240" s="122" t="s">
        <v>168</v>
      </c>
      <c r="G240" s="122">
        <v>624</v>
      </c>
      <c r="H240" s="122">
        <v>14408</v>
      </c>
      <c r="I240" s="122">
        <v>6377</v>
      </c>
      <c r="J240" s="122">
        <v>8031</v>
      </c>
      <c r="L240" s="19"/>
    </row>
    <row r="241" spans="2:12" x14ac:dyDescent="0.25">
      <c r="B241" s="120">
        <v>228</v>
      </c>
      <c r="C241" s="3" t="s">
        <v>132</v>
      </c>
      <c r="D241" s="3" t="s">
        <v>138</v>
      </c>
      <c r="E241" s="121">
        <v>39595</v>
      </c>
      <c r="F241" s="3" t="s">
        <v>168</v>
      </c>
      <c r="G241" s="3">
        <v>437</v>
      </c>
      <c r="H241" s="3">
        <v>8465</v>
      </c>
      <c r="I241" s="3">
        <v>3700</v>
      </c>
      <c r="J241" s="3">
        <v>4765</v>
      </c>
      <c r="L241" s="19"/>
    </row>
    <row r="242" spans="2:12" x14ac:dyDescent="0.25">
      <c r="B242" s="120">
        <v>229</v>
      </c>
      <c r="C242" s="122" t="s">
        <v>135</v>
      </c>
      <c r="D242" s="122" t="s">
        <v>138</v>
      </c>
      <c r="E242" s="123">
        <v>39720</v>
      </c>
      <c r="F242" s="122" t="s">
        <v>168</v>
      </c>
      <c r="G242" s="122">
        <v>874</v>
      </c>
      <c r="H242" s="122">
        <v>17761</v>
      </c>
      <c r="I242" s="122">
        <v>8596</v>
      </c>
      <c r="J242" s="122">
        <v>9165</v>
      </c>
      <c r="L242" s="19"/>
    </row>
    <row r="243" spans="2:12" x14ac:dyDescent="0.25">
      <c r="B243" s="120">
        <v>230</v>
      </c>
      <c r="C243" s="3" t="s">
        <v>137</v>
      </c>
      <c r="D243" s="3" t="s">
        <v>138</v>
      </c>
      <c r="E243" s="121">
        <v>39804</v>
      </c>
      <c r="F243" s="3" t="s">
        <v>168</v>
      </c>
      <c r="G243" s="3">
        <v>78</v>
      </c>
      <c r="H243" s="3">
        <v>1916</v>
      </c>
      <c r="I243" s="3">
        <v>768</v>
      </c>
      <c r="J243" s="3">
        <v>1148</v>
      </c>
      <c r="L243" s="19"/>
    </row>
    <row r="244" spans="2:12" x14ac:dyDescent="0.25">
      <c r="B244" s="120">
        <v>231</v>
      </c>
      <c r="C244" s="122" t="s">
        <v>132</v>
      </c>
      <c r="D244" s="122" t="s">
        <v>138</v>
      </c>
      <c r="E244" s="123">
        <v>39297</v>
      </c>
      <c r="F244" s="122" t="s">
        <v>169</v>
      </c>
      <c r="G244" s="122">
        <v>300</v>
      </c>
      <c r="H244" s="122">
        <v>6903</v>
      </c>
      <c r="I244" s="122">
        <v>3066</v>
      </c>
      <c r="J244" s="122">
        <v>3837</v>
      </c>
      <c r="L244" s="19"/>
    </row>
    <row r="245" spans="2:12" x14ac:dyDescent="0.25">
      <c r="B245" s="120">
        <v>232</v>
      </c>
      <c r="C245" s="3" t="s">
        <v>132</v>
      </c>
      <c r="D245" s="3" t="s">
        <v>138</v>
      </c>
      <c r="E245" s="121">
        <v>39545</v>
      </c>
      <c r="F245" s="3" t="s">
        <v>169</v>
      </c>
      <c r="G245" s="3">
        <v>234</v>
      </c>
      <c r="H245" s="3">
        <v>5384</v>
      </c>
      <c r="I245" s="3">
        <v>2391</v>
      </c>
      <c r="J245" s="3">
        <v>2993</v>
      </c>
      <c r="L245" s="19"/>
    </row>
    <row r="246" spans="2:12" x14ac:dyDescent="0.25">
      <c r="B246" s="120">
        <v>233</v>
      </c>
      <c r="C246" s="122" t="s">
        <v>137</v>
      </c>
      <c r="D246" s="122" t="s">
        <v>138</v>
      </c>
      <c r="E246" s="123">
        <v>39246</v>
      </c>
      <c r="F246" s="122" t="s">
        <v>170</v>
      </c>
      <c r="G246" s="122">
        <v>960</v>
      </c>
      <c r="H246" s="122">
        <v>22262</v>
      </c>
      <c r="I246" s="122">
        <v>9446</v>
      </c>
      <c r="J246" s="122">
        <v>12816</v>
      </c>
      <c r="L246" s="19"/>
    </row>
    <row r="247" spans="2:12" x14ac:dyDescent="0.25">
      <c r="B247" s="120">
        <v>234</v>
      </c>
      <c r="C247" s="3" t="s">
        <v>132</v>
      </c>
      <c r="D247" s="3" t="s">
        <v>138</v>
      </c>
      <c r="E247" s="121">
        <v>39349</v>
      </c>
      <c r="F247" s="3" t="s">
        <v>170</v>
      </c>
      <c r="G247" s="3">
        <v>240</v>
      </c>
      <c r="H247" s="3">
        <v>4262</v>
      </c>
      <c r="I247" s="3">
        <v>2033</v>
      </c>
      <c r="J247" s="3">
        <v>2229</v>
      </c>
      <c r="L247" s="19"/>
    </row>
    <row r="248" spans="2:12" x14ac:dyDescent="0.25">
      <c r="B248" s="120">
        <v>235</v>
      </c>
      <c r="C248" s="122" t="s">
        <v>132</v>
      </c>
      <c r="D248" s="122" t="s">
        <v>138</v>
      </c>
      <c r="E248" s="123">
        <v>39461</v>
      </c>
      <c r="F248" s="122" t="s">
        <v>170</v>
      </c>
      <c r="G248" s="122">
        <v>187</v>
      </c>
      <c r="H248" s="122">
        <v>3324</v>
      </c>
      <c r="I248" s="122">
        <v>1586</v>
      </c>
      <c r="J248" s="122">
        <v>1738</v>
      </c>
      <c r="L248" s="19"/>
    </row>
    <row r="249" spans="2:12" x14ac:dyDescent="0.25">
      <c r="B249" s="120">
        <v>236</v>
      </c>
      <c r="C249" s="3" t="s">
        <v>137</v>
      </c>
      <c r="D249" s="3" t="s">
        <v>138</v>
      </c>
      <c r="E249" s="121">
        <v>39526</v>
      </c>
      <c r="F249" s="3" t="s">
        <v>170</v>
      </c>
      <c r="G249" s="3">
        <v>749</v>
      </c>
      <c r="H249" s="3">
        <v>17364</v>
      </c>
      <c r="I249" s="3">
        <v>7368</v>
      </c>
      <c r="J249" s="3">
        <v>9996</v>
      </c>
      <c r="L249" s="19"/>
    </row>
    <row r="250" spans="2:12" x14ac:dyDescent="0.25">
      <c r="B250" s="120">
        <v>237</v>
      </c>
      <c r="C250" s="122" t="s">
        <v>132</v>
      </c>
      <c r="D250" s="122" t="s">
        <v>143</v>
      </c>
      <c r="E250" s="123">
        <v>39120</v>
      </c>
      <c r="F250" s="122" t="s">
        <v>175</v>
      </c>
      <c r="G250" s="122">
        <v>400</v>
      </c>
      <c r="H250" s="122">
        <v>9452</v>
      </c>
      <c r="I250" s="122">
        <v>3936</v>
      </c>
      <c r="J250" s="122">
        <v>5516</v>
      </c>
      <c r="L250" s="19"/>
    </row>
    <row r="251" spans="2:12" x14ac:dyDescent="0.25">
      <c r="B251" s="120">
        <v>238</v>
      </c>
      <c r="C251" s="3" t="s">
        <v>132</v>
      </c>
      <c r="D251" s="3" t="s">
        <v>143</v>
      </c>
      <c r="E251" s="121">
        <v>39216</v>
      </c>
      <c r="F251" s="3" t="s">
        <v>175</v>
      </c>
      <c r="G251" s="3">
        <v>400</v>
      </c>
      <c r="H251" s="3">
        <v>9644</v>
      </c>
      <c r="I251" s="3">
        <v>4088</v>
      </c>
      <c r="J251" s="3">
        <v>5556</v>
      </c>
      <c r="L251" s="19"/>
    </row>
    <row r="252" spans="2:12" x14ac:dyDescent="0.25">
      <c r="B252" s="120">
        <v>239</v>
      </c>
      <c r="C252" s="122" t="s">
        <v>137</v>
      </c>
      <c r="D252" s="122" t="s">
        <v>143</v>
      </c>
      <c r="E252" s="123">
        <v>39314</v>
      </c>
      <c r="F252" s="122" t="s">
        <v>175</v>
      </c>
      <c r="G252" s="122">
        <v>560</v>
      </c>
      <c r="H252" s="122">
        <v>10489</v>
      </c>
      <c r="I252" s="122">
        <v>4743</v>
      </c>
      <c r="J252" s="122">
        <v>5746</v>
      </c>
      <c r="L252" s="19"/>
    </row>
    <row r="253" spans="2:12" x14ac:dyDescent="0.25">
      <c r="B253" s="120">
        <v>240</v>
      </c>
      <c r="C253" s="3" t="s">
        <v>137</v>
      </c>
      <c r="D253" s="3" t="s">
        <v>143</v>
      </c>
      <c r="E253" s="121">
        <v>39384</v>
      </c>
      <c r="F253" s="3" t="s">
        <v>175</v>
      </c>
      <c r="G253" s="3">
        <v>520</v>
      </c>
      <c r="H253" s="3">
        <v>9298</v>
      </c>
      <c r="I253" s="3">
        <v>4404</v>
      </c>
      <c r="J253" s="3">
        <v>4894</v>
      </c>
      <c r="L253" s="19"/>
    </row>
    <row r="254" spans="2:12" x14ac:dyDescent="0.25">
      <c r="B254" s="120">
        <v>241</v>
      </c>
      <c r="C254" s="122" t="s">
        <v>137</v>
      </c>
      <c r="D254" s="122" t="s">
        <v>143</v>
      </c>
      <c r="E254" s="123">
        <v>39444</v>
      </c>
      <c r="F254" s="122" t="s">
        <v>175</v>
      </c>
      <c r="G254" s="122">
        <v>840</v>
      </c>
      <c r="H254" s="122">
        <v>17598</v>
      </c>
      <c r="I254" s="122">
        <v>8585</v>
      </c>
      <c r="J254" s="122">
        <v>9013</v>
      </c>
      <c r="L254" s="19"/>
    </row>
    <row r="255" spans="2:12" x14ac:dyDescent="0.25">
      <c r="B255" s="120">
        <v>242</v>
      </c>
      <c r="C255" s="3" t="s">
        <v>132</v>
      </c>
      <c r="D255" s="3" t="s">
        <v>143</v>
      </c>
      <c r="E255" s="121">
        <v>39458</v>
      </c>
      <c r="F255" s="3" t="s">
        <v>175</v>
      </c>
      <c r="G255" s="3">
        <v>504</v>
      </c>
      <c r="H255" s="3">
        <v>12151</v>
      </c>
      <c r="I255" s="3">
        <v>5151</v>
      </c>
      <c r="J255" s="3">
        <v>7000</v>
      </c>
      <c r="L255" s="19"/>
    </row>
    <row r="256" spans="2:12" x14ac:dyDescent="0.25">
      <c r="B256" s="120">
        <v>243</v>
      </c>
      <c r="C256" s="122" t="s">
        <v>132</v>
      </c>
      <c r="D256" s="122" t="s">
        <v>143</v>
      </c>
      <c r="E256" s="123">
        <v>39548</v>
      </c>
      <c r="F256" s="122" t="s">
        <v>175</v>
      </c>
      <c r="G256" s="122">
        <v>504</v>
      </c>
      <c r="H256" s="122">
        <v>11910</v>
      </c>
      <c r="I256" s="122">
        <v>4959</v>
      </c>
      <c r="J256" s="122">
        <v>6951</v>
      </c>
      <c r="L256" s="19"/>
    </row>
    <row r="257" spans="2:12" x14ac:dyDescent="0.25">
      <c r="B257" s="120">
        <v>244</v>
      </c>
      <c r="C257" s="3" t="s">
        <v>137</v>
      </c>
      <c r="D257" s="3" t="s">
        <v>143</v>
      </c>
      <c r="E257" s="121">
        <v>39601</v>
      </c>
      <c r="F257" s="3" t="s">
        <v>175</v>
      </c>
      <c r="G257" s="3">
        <v>1058</v>
      </c>
      <c r="H257" s="3">
        <v>22173</v>
      </c>
      <c r="I257" s="3">
        <v>10817</v>
      </c>
      <c r="J257" s="3">
        <v>11356</v>
      </c>
      <c r="L257" s="19"/>
    </row>
    <row r="258" spans="2:12" x14ac:dyDescent="0.25">
      <c r="B258" s="120">
        <v>245</v>
      </c>
      <c r="C258" s="122" t="s">
        <v>137</v>
      </c>
      <c r="D258" s="122" t="s">
        <v>143</v>
      </c>
      <c r="E258" s="123">
        <v>39681</v>
      </c>
      <c r="F258" s="122" t="s">
        <v>175</v>
      </c>
      <c r="G258" s="122">
        <v>706</v>
      </c>
      <c r="H258" s="122">
        <v>13216</v>
      </c>
      <c r="I258" s="122">
        <v>5976</v>
      </c>
      <c r="J258" s="122">
        <v>7240</v>
      </c>
      <c r="L258" s="19"/>
    </row>
    <row r="259" spans="2:12" x14ac:dyDescent="0.25">
      <c r="B259" s="120">
        <v>246</v>
      </c>
      <c r="C259" s="3" t="s">
        <v>137</v>
      </c>
      <c r="D259" s="3" t="s">
        <v>143</v>
      </c>
      <c r="E259" s="121">
        <v>39708</v>
      </c>
      <c r="F259" s="3" t="s">
        <v>175</v>
      </c>
      <c r="G259" s="3">
        <v>655</v>
      </c>
      <c r="H259" s="3">
        <v>11715</v>
      </c>
      <c r="I259" s="3">
        <v>5549</v>
      </c>
      <c r="J259" s="3">
        <v>6166</v>
      </c>
      <c r="L259" s="19"/>
    </row>
    <row r="260" spans="2:12" x14ac:dyDescent="0.25">
      <c r="B260" s="120">
        <v>247</v>
      </c>
      <c r="C260" s="122" t="s">
        <v>135</v>
      </c>
      <c r="D260" s="122" t="s">
        <v>143</v>
      </c>
      <c r="E260" s="123">
        <v>39211</v>
      </c>
      <c r="F260" s="122" t="s">
        <v>177</v>
      </c>
      <c r="G260" s="122">
        <v>360</v>
      </c>
      <c r="H260" s="122">
        <v>6610</v>
      </c>
      <c r="I260" s="122">
        <v>3049</v>
      </c>
      <c r="J260" s="122">
        <v>3561</v>
      </c>
      <c r="L260" s="19"/>
    </row>
    <row r="261" spans="2:12" x14ac:dyDescent="0.25">
      <c r="B261" s="120">
        <v>248</v>
      </c>
      <c r="C261" s="3" t="s">
        <v>137</v>
      </c>
      <c r="D261" s="3" t="s">
        <v>143</v>
      </c>
      <c r="E261" s="121">
        <v>39259</v>
      </c>
      <c r="F261" s="3" t="s">
        <v>177</v>
      </c>
      <c r="G261" s="3">
        <v>770</v>
      </c>
      <c r="H261" s="3">
        <v>17287</v>
      </c>
      <c r="I261" s="3">
        <v>7869</v>
      </c>
      <c r="J261" s="3">
        <v>9418</v>
      </c>
      <c r="L261" s="19"/>
    </row>
    <row r="262" spans="2:12" x14ac:dyDescent="0.25">
      <c r="B262" s="120">
        <v>249</v>
      </c>
      <c r="C262" s="122" t="s">
        <v>135</v>
      </c>
      <c r="D262" s="122" t="s">
        <v>143</v>
      </c>
      <c r="E262" s="123">
        <v>39290</v>
      </c>
      <c r="F262" s="122" t="s">
        <v>177</v>
      </c>
      <c r="G262" s="122">
        <v>280</v>
      </c>
      <c r="H262" s="122">
        <v>6566</v>
      </c>
      <c r="I262" s="122">
        <v>2862</v>
      </c>
      <c r="J262" s="122">
        <v>3704</v>
      </c>
      <c r="L262" s="19"/>
    </row>
    <row r="263" spans="2:12" x14ac:dyDescent="0.25">
      <c r="B263" s="120">
        <v>250</v>
      </c>
      <c r="C263" s="3" t="s">
        <v>137</v>
      </c>
      <c r="D263" s="3" t="s">
        <v>143</v>
      </c>
      <c r="E263" s="121">
        <v>39301</v>
      </c>
      <c r="F263" s="3" t="s">
        <v>177</v>
      </c>
      <c r="G263" s="3">
        <v>560</v>
      </c>
      <c r="H263" s="3">
        <v>10511</v>
      </c>
      <c r="I263" s="3">
        <v>4743</v>
      </c>
      <c r="J263" s="3">
        <v>5768</v>
      </c>
      <c r="L263" s="19"/>
    </row>
    <row r="264" spans="2:12" x14ac:dyDescent="0.25">
      <c r="B264" s="120">
        <v>251</v>
      </c>
      <c r="C264" s="122" t="s">
        <v>137</v>
      </c>
      <c r="D264" s="122" t="s">
        <v>143</v>
      </c>
      <c r="E264" s="123">
        <v>39304</v>
      </c>
      <c r="F264" s="122" t="s">
        <v>177</v>
      </c>
      <c r="G264" s="122">
        <v>390</v>
      </c>
      <c r="H264" s="122">
        <v>8728</v>
      </c>
      <c r="I264" s="122">
        <v>3838</v>
      </c>
      <c r="J264" s="122">
        <v>4890</v>
      </c>
      <c r="L264" s="19"/>
    </row>
    <row r="265" spans="2:12" x14ac:dyDescent="0.25">
      <c r="B265" s="120">
        <v>252</v>
      </c>
      <c r="C265" s="3" t="s">
        <v>135</v>
      </c>
      <c r="D265" s="3" t="s">
        <v>143</v>
      </c>
      <c r="E265" s="121">
        <v>39359</v>
      </c>
      <c r="F265" s="3" t="s">
        <v>177</v>
      </c>
      <c r="G265" s="3">
        <v>260</v>
      </c>
      <c r="H265" s="3">
        <v>5541</v>
      </c>
      <c r="I265" s="3">
        <v>2657</v>
      </c>
      <c r="J265" s="3">
        <v>2884</v>
      </c>
      <c r="L265" s="19"/>
    </row>
    <row r="266" spans="2:12" x14ac:dyDescent="0.25">
      <c r="B266" s="120">
        <v>253</v>
      </c>
      <c r="C266" s="122" t="s">
        <v>132</v>
      </c>
      <c r="D266" s="122" t="s">
        <v>143</v>
      </c>
      <c r="E266" s="123">
        <v>39366</v>
      </c>
      <c r="F266" s="122" t="s">
        <v>177</v>
      </c>
      <c r="G266" s="122">
        <v>1500</v>
      </c>
      <c r="H266" s="122">
        <v>28665</v>
      </c>
      <c r="I266" s="122">
        <v>12705</v>
      </c>
      <c r="J266" s="122">
        <v>15960</v>
      </c>
      <c r="L266" s="19"/>
    </row>
    <row r="267" spans="2:12" x14ac:dyDescent="0.25">
      <c r="B267" s="120">
        <v>254</v>
      </c>
      <c r="C267" s="3" t="s">
        <v>132</v>
      </c>
      <c r="D267" s="3" t="s">
        <v>143</v>
      </c>
      <c r="E267" s="121">
        <v>39385</v>
      </c>
      <c r="F267" s="3" t="s">
        <v>177</v>
      </c>
      <c r="G267" s="3">
        <v>700</v>
      </c>
      <c r="H267" s="3">
        <v>17864</v>
      </c>
      <c r="I267" s="3">
        <v>7154</v>
      </c>
      <c r="J267" s="3">
        <v>10710</v>
      </c>
      <c r="L267" s="19"/>
    </row>
    <row r="268" spans="2:12" x14ac:dyDescent="0.25">
      <c r="B268" s="120">
        <v>255</v>
      </c>
      <c r="C268" s="122" t="s">
        <v>132</v>
      </c>
      <c r="D268" s="122" t="s">
        <v>143</v>
      </c>
      <c r="E268" s="123">
        <v>39395</v>
      </c>
      <c r="F268" s="122" t="s">
        <v>177</v>
      </c>
      <c r="G268" s="122">
        <v>500</v>
      </c>
      <c r="H268" s="122">
        <v>10125</v>
      </c>
      <c r="I268" s="122">
        <v>4235</v>
      </c>
      <c r="J268" s="122">
        <v>5890</v>
      </c>
      <c r="L268" s="19"/>
    </row>
    <row r="269" spans="2:12" x14ac:dyDescent="0.25">
      <c r="B269" s="120">
        <v>256</v>
      </c>
      <c r="C269" s="3" t="s">
        <v>135</v>
      </c>
      <c r="D269" s="3" t="s">
        <v>143</v>
      </c>
      <c r="E269" s="121">
        <v>39405</v>
      </c>
      <c r="F269" s="3" t="s">
        <v>177</v>
      </c>
      <c r="G269" s="3">
        <v>750</v>
      </c>
      <c r="H269" s="3">
        <v>18938</v>
      </c>
      <c r="I269" s="3">
        <v>7665</v>
      </c>
      <c r="J269" s="3">
        <v>11273</v>
      </c>
      <c r="L269" s="19"/>
    </row>
    <row r="270" spans="2:12" x14ac:dyDescent="0.25">
      <c r="B270" s="120">
        <v>257</v>
      </c>
      <c r="C270" s="122" t="s">
        <v>137</v>
      </c>
      <c r="D270" s="122" t="s">
        <v>143</v>
      </c>
      <c r="E270" s="123">
        <v>39435</v>
      </c>
      <c r="F270" s="122" t="s">
        <v>177</v>
      </c>
      <c r="G270" s="122">
        <v>600</v>
      </c>
      <c r="H270" s="122">
        <v>13824</v>
      </c>
      <c r="I270" s="122">
        <v>5904</v>
      </c>
      <c r="J270" s="122">
        <v>7920</v>
      </c>
      <c r="L270" s="19"/>
    </row>
    <row r="271" spans="2:12" x14ac:dyDescent="0.25">
      <c r="B271" s="120">
        <v>258</v>
      </c>
      <c r="C271" s="3" t="s">
        <v>132</v>
      </c>
      <c r="D271" s="3" t="s">
        <v>143</v>
      </c>
      <c r="E271" s="121">
        <v>39464</v>
      </c>
      <c r="F271" s="3" t="s">
        <v>177</v>
      </c>
      <c r="G271" s="3">
        <v>1890</v>
      </c>
      <c r="H271" s="3">
        <v>36118</v>
      </c>
      <c r="I271" s="3">
        <v>16008</v>
      </c>
      <c r="J271" s="3">
        <v>20110</v>
      </c>
      <c r="L271" s="19"/>
    </row>
    <row r="272" spans="2:12" x14ac:dyDescent="0.25">
      <c r="B272" s="120">
        <v>259</v>
      </c>
      <c r="C272" s="122" t="s">
        <v>137</v>
      </c>
      <c r="D272" s="122" t="s">
        <v>143</v>
      </c>
      <c r="E272" s="123">
        <v>39517</v>
      </c>
      <c r="F272" s="122" t="s">
        <v>177</v>
      </c>
      <c r="G272" s="122">
        <v>706</v>
      </c>
      <c r="H272" s="122">
        <v>13244</v>
      </c>
      <c r="I272" s="122">
        <v>5976</v>
      </c>
      <c r="J272" s="122">
        <v>7268</v>
      </c>
    </row>
    <row r="273" spans="2:12" x14ac:dyDescent="0.25">
      <c r="B273" s="120">
        <v>260</v>
      </c>
      <c r="C273" s="3" t="s">
        <v>137</v>
      </c>
      <c r="D273" s="3" t="s">
        <v>143</v>
      </c>
      <c r="E273" s="121">
        <v>39532</v>
      </c>
      <c r="F273" s="3" t="s">
        <v>177</v>
      </c>
      <c r="G273" s="3">
        <v>756</v>
      </c>
      <c r="H273" s="3">
        <v>17418</v>
      </c>
      <c r="I273" s="3">
        <v>7439</v>
      </c>
      <c r="J273" s="3">
        <v>9979</v>
      </c>
    </row>
    <row r="274" spans="2:12" x14ac:dyDescent="0.25">
      <c r="B274" s="120">
        <v>261</v>
      </c>
      <c r="C274" s="122" t="s">
        <v>135</v>
      </c>
      <c r="D274" s="122" t="s">
        <v>143</v>
      </c>
      <c r="E274" s="123">
        <v>39562</v>
      </c>
      <c r="F274" s="122" t="s">
        <v>177</v>
      </c>
      <c r="G274" s="122">
        <v>328</v>
      </c>
      <c r="H274" s="122">
        <v>6982</v>
      </c>
      <c r="I274" s="122">
        <v>3348</v>
      </c>
      <c r="J274" s="122">
        <v>3634</v>
      </c>
      <c r="L274" s="19"/>
    </row>
    <row r="275" spans="2:12" x14ac:dyDescent="0.25">
      <c r="B275" s="120">
        <v>262</v>
      </c>
      <c r="C275" s="3" t="s">
        <v>137</v>
      </c>
      <c r="D275" s="3" t="s">
        <v>143</v>
      </c>
      <c r="E275" s="121">
        <v>39651</v>
      </c>
      <c r="F275" s="3" t="s">
        <v>177</v>
      </c>
      <c r="G275" s="3">
        <v>970</v>
      </c>
      <c r="H275" s="3">
        <v>21782</v>
      </c>
      <c r="I275" s="3">
        <v>9915</v>
      </c>
      <c r="J275" s="3">
        <v>11867</v>
      </c>
      <c r="L275" s="19"/>
    </row>
    <row r="276" spans="2:12" x14ac:dyDescent="0.25">
      <c r="B276" s="120">
        <v>263</v>
      </c>
      <c r="C276" s="122" t="s">
        <v>135</v>
      </c>
      <c r="D276" s="122" t="s">
        <v>143</v>
      </c>
      <c r="E276" s="123">
        <v>39699</v>
      </c>
      <c r="F276" s="122" t="s">
        <v>177</v>
      </c>
      <c r="G276" s="122">
        <v>945</v>
      </c>
      <c r="H276" s="122">
        <v>23862</v>
      </c>
      <c r="I276" s="122">
        <v>9658</v>
      </c>
      <c r="J276" s="122">
        <v>14204</v>
      </c>
      <c r="L276" s="19"/>
    </row>
    <row r="277" spans="2:12" x14ac:dyDescent="0.25">
      <c r="B277" s="120">
        <v>264</v>
      </c>
      <c r="C277" s="3" t="s">
        <v>135</v>
      </c>
      <c r="D277" s="3" t="s">
        <v>143</v>
      </c>
      <c r="E277" s="121">
        <v>39723</v>
      </c>
      <c r="F277" s="3" t="s">
        <v>177</v>
      </c>
      <c r="G277" s="3">
        <v>454</v>
      </c>
      <c r="H277" s="3">
        <v>8329</v>
      </c>
      <c r="I277" s="3">
        <v>3842</v>
      </c>
      <c r="J277" s="3">
        <v>4487</v>
      </c>
      <c r="L277" s="19"/>
    </row>
    <row r="278" spans="2:12" x14ac:dyDescent="0.25">
      <c r="B278" s="120">
        <v>265</v>
      </c>
      <c r="C278" s="122" t="s">
        <v>135</v>
      </c>
      <c r="D278" s="122" t="s">
        <v>143</v>
      </c>
      <c r="E278" s="123">
        <v>39742</v>
      </c>
      <c r="F278" s="122" t="s">
        <v>178</v>
      </c>
      <c r="G278" s="122">
        <v>353</v>
      </c>
      <c r="H278" s="122">
        <v>8273</v>
      </c>
      <c r="I278" s="122">
        <v>3606</v>
      </c>
      <c r="J278" s="122">
        <v>4667</v>
      </c>
      <c r="L278" s="19"/>
    </row>
    <row r="279" spans="2:12" x14ac:dyDescent="0.25">
      <c r="B279" s="120">
        <v>266</v>
      </c>
      <c r="C279" s="3" t="s">
        <v>132</v>
      </c>
      <c r="D279" s="3" t="s">
        <v>143</v>
      </c>
      <c r="E279" s="121">
        <v>39755</v>
      </c>
      <c r="F279" s="3" t="s">
        <v>178</v>
      </c>
      <c r="G279" s="3">
        <v>882</v>
      </c>
      <c r="H279" s="3">
        <v>22509</v>
      </c>
      <c r="I279" s="3">
        <v>9014</v>
      </c>
      <c r="J279" s="3">
        <v>13495</v>
      </c>
      <c r="L279" s="19"/>
    </row>
    <row r="280" spans="2:12" x14ac:dyDescent="0.25">
      <c r="B280" s="120">
        <v>267</v>
      </c>
      <c r="C280" s="122" t="s">
        <v>137</v>
      </c>
      <c r="D280" s="122" t="s">
        <v>143</v>
      </c>
      <c r="E280" s="123">
        <v>39764</v>
      </c>
      <c r="F280" s="122" t="s">
        <v>178</v>
      </c>
      <c r="G280" s="122">
        <v>491</v>
      </c>
      <c r="H280" s="122">
        <v>10997</v>
      </c>
      <c r="I280" s="122">
        <v>4836</v>
      </c>
      <c r="J280" s="122">
        <v>6161</v>
      </c>
      <c r="L280" s="19"/>
    </row>
    <row r="281" spans="2:12" x14ac:dyDescent="0.25">
      <c r="B281" s="120">
        <v>268</v>
      </c>
      <c r="C281" s="3" t="s">
        <v>132</v>
      </c>
      <c r="D281" s="3" t="s">
        <v>143</v>
      </c>
      <c r="E281" s="121">
        <v>39811</v>
      </c>
      <c r="F281" s="3" t="s">
        <v>178</v>
      </c>
      <c r="G281" s="3">
        <v>630</v>
      </c>
      <c r="H281" s="3">
        <v>12758</v>
      </c>
      <c r="I281" s="3">
        <v>5336</v>
      </c>
      <c r="J281" s="3">
        <v>7422</v>
      </c>
      <c r="L281" s="19"/>
    </row>
    <row r="282" spans="2:12" x14ac:dyDescent="0.25">
      <c r="B282" s="120">
        <v>269</v>
      </c>
      <c r="C282" s="3" t="s">
        <v>137</v>
      </c>
      <c r="D282" s="3" t="s">
        <v>143</v>
      </c>
      <c r="E282" s="121">
        <v>39112</v>
      </c>
      <c r="F282" s="3" t="s">
        <v>149</v>
      </c>
      <c r="G282" s="3">
        <v>900</v>
      </c>
      <c r="H282" s="3">
        <v>17667</v>
      </c>
      <c r="I282" s="3">
        <v>7623</v>
      </c>
      <c r="J282" s="3">
        <v>10044</v>
      </c>
      <c r="L282" s="19"/>
    </row>
    <row r="283" spans="2:12" x14ac:dyDescent="0.25">
      <c r="B283" s="120">
        <v>270</v>
      </c>
      <c r="C283" s="122" t="s">
        <v>135</v>
      </c>
      <c r="D283" s="122" t="s">
        <v>143</v>
      </c>
      <c r="E283" s="123">
        <v>39148</v>
      </c>
      <c r="F283" s="122" t="s">
        <v>149</v>
      </c>
      <c r="G283" s="122">
        <v>910</v>
      </c>
      <c r="H283" s="122">
        <v>18464</v>
      </c>
      <c r="I283" s="122">
        <v>8954</v>
      </c>
      <c r="J283" s="122">
        <v>9510</v>
      </c>
      <c r="L283" s="19"/>
    </row>
    <row r="284" spans="2:12" x14ac:dyDescent="0.25">
      <c r="B284" s="120">
        <v>271</v>
      </c>
      <c r="C284" s="3" t="s">
        <v>137</v>
      </c>
      <c r="D284" s="3" t="s">
        <v>143</v>
      </c>
      <c r="E284" s="121">
        <v>39234</v>
      </c>
      <c r="F284" s="3" t="s">
        <v>149</v>
      </c>
      <c r="G284" s="3">
        <v>450</v>
      </c>
      <c r="H284" s="3">
        <v>9580</v>
      </c>
      <c r="I284" s="3">
        <v>4599</v>
      </c>
      <c r="J284" s="3">
        <v>4981</v>
      </c>
      <c r="L284" s="19"/>
    </row>
    <row r="285" spans="2:12" x14ac:dyDescent="0.25">
      <c r="B285" s="120">
        <v>272</v>
      </c>
      <c r="C285" s="122" t="s">
        <v>137</v>
      </c>
      <c r="D285" s="122" t="s">
        <v>143</v>
      </c>
      <c r="E285" s="123">
        <v>39282</v>
      </c>
      <c r="F285" s="122" t="s">
        <v>149</v>
      </c>
      <c r="G285" s="122">
        <v>250</v>
      </c>
      <c r="H285" s="122">
        <v>5147</v>
      </c>
      <c r="I285" s="122">
        <v>2460</v>
      </c>
      <c r="J285" s="122">
        <v>2687</v>
      </c>
      <c r="L285" s="19"/>
    </row>
    <row r="286" spans="2:12" x14ac:dyDescent="0.25">
      <c r="B286" s="120">
        <v>273</v>
      </c>
      <c r="C286" s="3" t="s">
        <v>135</v>
      </c>
      <c r="D286" s="3" t="s">
        <v>143</v>
      </c>
      <c r="E286" s="121">
        <v>39295</v>
      </c>
      <c r="F286" s="3" t="s">
        <v>149</v>
      </c>
      <c r="G286" s="3">
        <v>780</v>
      </c>
      <c r="H286" s="3">
        <v>16817</v>
      </c>
      <c r="I286" s="3">
        <v>7972</v>
      </c>
      <c r="J286" s="3">
        <v>8845</v>
      </c>
      <c r="L286" s="19"/>
    </row>
    <row r="287" spans="2:12" x14ac:dyDescent="0.25">
      <c r="B287" s="120">
        <v>274</v>
      </c>
      <c r="C287" s="122" t="s">
        <v>135</v>
      </c>
      <c r="D287" s="122" t="s">
        <v>143</v>
      </c>
      <c r="E287" s="123">
        <v>39475</v>
      </c>
      <c r="F287" s="122" t="s">
        <v>149</v>
      </c>
      <c r="G287" s="122">
        <v>1147</v>
      </c>
      <c r="H287" s="122">
        <v>23265</v>
      </c>
      <c r="I287" s="122">
        <v>11282</v>
      </c>
      <c r="J287" s="122">
        <v>11983</v>
      </c>
      <c r="L287" s="19"/>
    </row>
    <row r="288" spans="2:12" x14ac:dyDescent="0.25">
      <c r="B288" s="120">
        <v>275</v>
      </c>
      <c r="C288" s="3" t="s">
        <v>135</v>
      </c>
      <c r="D288" s="3" t="s">
        <v>143</v>
      </c>
      <c r="E288" s="121">
        <v>39510</v>
      </c>
      <c r="F288" s="3" t="s">
        <v>149</v>
      </c>
      <c r="G288" s="3">
        <v>983</v>
      </c>
      <c r="H288" s="3">
        <v>21189</v>
      </c>
      <c r="I288" s="3">
        <v>10045</v>
      </c>
      <c r="J288" s="3">
        <v>11144</v>
      </c>
      <c r="L288" s="19"/>
    </row>
    <row r="289" spans="2:12" x14ac:dyDescent="0.25">
      <c r="B289" s="120">
        <v>276</v>
      </c>
      <c r="C289" s="122" t="s">
        <v>137</v>
      </c>
      <c r="D289" s="122" t="s">
        <v>143</v>
      </c>
      <c r="E289" s="123">
        <v>39661</v>
      </c>
      <c r="F289" s="122" t="s">
        <v>149</v>
      </c>
      <c r="G289" s="122">
        <v>315</v>
      </c>
      <c r="H289" s="122">
        <v>6485</v>
      </c>
      <c r="I289" s="122">
        <v>3100</v>
      </c>
      <c r="J289" s="122">
        <v>3385</v>
      </c>
      <c r="L289" s="19"/>
    </row>
    <row r="290" spans="2:12" x14ac:dyDescent="0.25">
      <c r="B290" s="120">
        <v>277</v>
      </c>
      <c r="C290" s="3" t="s">
        <v>137</v>
      </c>
      <c r="D290" s="3" t="s">
        <v>143</v>
      </c>
      <c r="E290" s="121">
        <v>39685</v>
      </c>
      <c r="F290" s="3" t="s">
        <v>149</v>
      </c>
      <c r="G290" s="3">
        <v>1134</v>
      </c>
      <c r="H290" s="3">
        <v>22260</v>
      </c>
      <c r="I290" s="3">
        <v>9605</v>
      </c>
      <c r="J290" s="3">
        <v>12655</v>
      </c>
      <c r="L290" s="19"/>
    </row>
    <row r="291" spans="2:12" x14ac:dyDescent="0.25">
      <c r="B291" s="120">
        <v>278</v>
      </c>
      <c r="C291" s="122" t="s">
        <v>137</v>
      </c>
      <c r="D291" s="122" t="s">
        <v>143</v>
      </c>
      <c r="E291" s="123">
        <v>39757</v>
      </c>
      <c r="F291" s="122" t="s">
        <v>149</v>
      </c>
      <c r="G291" s="122">
        <v>567</v>
      </c>
      <c r="H291" s="122">
        <v>12071</v>
      </c>
      <c r="I291" s="122">
        <v>5795</v>
      </c>
      <c r="J291" s="122">
        <v>6276</v>
      </c>
      <c r="L291" s="19"/>
    </row>
    <row r="292" spans="2:12" x14ac:dyDescent="0.25">
      <c r="B292" s="120">
        <v>279</v>
      </c>
      <c r="C292" s="3" t="s">
        <v>135</v>
      </c>
      <c r="D292" s="3" t="s">
        <v>143</v>
      </c>
      <c r="E292" s="121">
        <v>39203</v>
      </c>
      <c r="F292" s="3" t="s">
        <v>151</v>
      </c>
      <c r="G292" s="3">
        <v>630</v>
      </c>
      <c r="H292" s="3">
        <v>10754</v>
      </c>
      <c r="I292" s="3">
        <v>5336</v>
      </c>
      <c r="J292" s="3">
        <v>5418</v>
      </c>
      <c r="L292" s="19"/>
    </row>
    <row r="293" spans="2:12" x14ac:dyDescent="0.25">
      <c r="B293" s="120">
        <v>280</v>
      </c>
      <c r="C293" s="122" t="s">
        <v>135</v>
      </c>
      <c r="D293" s="122" t="s">
        <v>143</v>
      </c>
      <c r="E293" s="123">
        <v>39230</v>
      </c>
      <c r="F293" s="122" t="s">
        <v>151</v>
      </c>
      <c r="G293" s="122">
        <v>360</v>
      </c>
      <c r="H293" s="122">
        <v>7020</v>
      </c>
      <c r="I293" s="122">
        <v>3049</v>
      </c>
      <c r="J293" s="122">
        <v>3971</v>
      </c>
      <c r="L293" s="19"/>
    </row>
    <row r="294" spans="2:12" x14ac:dyDescent="0.25">
      <c r="B294" s="120">
        <v>281</v>
      </c>
      <c r="C294" s="3" t="s">
        <v>137</v>
      </c>
      <c r="D294" s="3" t="s">
        <v>143</v>
      </c>
      <c r="E294" s="121">
        <v>39290</v>
      </c>
      <c r="F294" s="3" t="s">
        <v>151</v>
      </c>
      <c r="G294" s="3">
        <v>60</v>
      </c>
      <c r="H294" s="3">
        <v>1257</v>
      </c>
      <c r="I294" s="3">
        <v>613</v>
      </c>
      <c r="J294" s="3">
        <v>644</v>
      </c>
      <c r="L294" s="19"/>
    </row>
    <row r="295" spans="2:12" x14ac:dyDescent="0.25">
      <c r="B295" s="120">
        <v>282</v>
      </c>
      <c r="C295" s="122" t="s">
        <v>137</v>
      </c>
      <c r="D295" s="122" t="s">
        <v>143</v>
      </c>
      <c r="E295" s="123">
        <v>39311</v>
      </c>
      <c r="F295" s="122" t="s">
        <v>151</v>
      </c>
      <c r="G295" s="122">
        <v>770</v>
      </c>
      <c r="H295" s="122">
        <v>17787</v>
      </c>
      <c r="I295" s="122">
        <v>7577</v>
      </c>
      <c r="J295" s="122">
        <v>10210</v>
      </c>
      <c r="L295" s="19"/>
    </row>
    <row r="296" spans="2:12" x14ac:dyDescent="0.25">
      <c r="B296" s="120">
        <v>283</v>
      </c>
      <c r="C296" s="3" t="s">
        <v>135</v>
      </c>
      <c r="D296" s="3" t="s">
        <v>143</v>
      </c>
      <c r="E296" s="121">
        <v>39314</v>
      </c>
      <c r="F296" s="3" t="s">
        <v>151</v>
      </c>
      <c r="G296" s="3">
        <v>360</v>
      </c>
      <c r="H296" s="3">
        <v>7488</v>
      </c>
      <c r="I296" s="3">
        <v>3679</v>
      </c>
      <c r="J296" s="3">
        <v>3809</v>
      </c>
      <c r="L296" s="19"/>
    </row>
    <row r="297" spans="2:12" x14ac:dyDescent="0.25">
      <c r="B297" s="120">
        <v>284</v>
      </c>
      <c r="C297" s="122" t="s">
        <v>135</v>
      </c>
      <c r="D297" s="122" t="s">
        <v>143</v>
      </c>
      <c r="E297" s="123">
        <v>39363</v>
      </c>
      <c r="F297" s="122" t="s">
        <v>151</v>
      </c>
      <c r="G297" s="122">
        <v>1300</v>
      </c>
      <c r="H297" s="122">
        <v>26871</v>
      </c>
      <c r="I297" s="122">
        <v>13286</v>
      </c>
      <c r="J297" s="122">
        <v>13585</v>
      </c>
      <c r="L297" s="19"/>
    </row>
    <row r="298" spans="2:12" x14ac:dyDescent="0.25">
      <c r="B298" s="120">
        <v>285</v>
      </c>
      <c r="C298" s="3" t="s">
        <v>135</v>
      </c>
      <c r="D298" s="3" t="s">
        <v>143</v>
      </c>
      <c r="E298" s="121">
        <v>39506</v>
      </c>
      <c r="F298" s="3" t="s">
        <v>151</v>
      </c>
      <c r="G298" s="3">
        <v>454</v>
      </c>
      <c r="H298" s="3">
        <v>9435</v>
      </c>
      <c r="I298" s="3">
        <v>4636</v>
      </c>
      <c r="J298" s="3">
        <v>4799</v>
      </c>
      <c r="L298" s="19"/>
    </row>
    <row r="299" spans="2:12" x14ac:dyDescent="0.25">
      <c r="B299" s="120">
        <v>286</v>
      </c>
      <c r="C299" s="122" t="s">
        <v>135</v>
      </c>
      <c r="D299" s="122" t="s">
        <v>143</v>
      </c>
      <c r="E299" s="123">
        <v>39525</v>
      </c>
      <c r="F299" s="122" t="s">
        <v>151</v>
      </c>
      <c r="G299" s="122">
        <v>1638</v>
      </c>
      <c r="H299" s="122">
        <v>33857</v>
      </c>
      <c r="I299" s="122">
        <v>16740</v>
      </c>
      <c r="J299" s="122">
        <v>17117</v>
      </c>
      <c r="L299" s="19"/>
    </row>
    <row r="300" spans="2:12" x14ac:dyDescent="0.25">
      <c r="B300" s="120">
        <v>287</v>
      </c>
      <c r="C300" s="3" t="s">
        <v>135</v>
      </c>
      <c r="D300" s="3" t="s">
        <v>143</v>
      </c>
      <c r="E300" s="121">
        <v>39603</v>
      </c>
      <c r="F300" s="3" t="s">
        <v>151</v>
      </c>
      <c r="G300" s="3">
        <v>794</v>
      </c>
      <c r="H300" s="3">
        <v>13550</v>
      </c>
      <c r="I300" s="3">
        <v>6723</v>
      </c>
      <c r="J300" s="3">
        <v>6827</v>
      </c>
      <c r="L300" s="19"/>
    </row>
    <row r="301" spans="2:12" x14ac:dyDescent="0.25">
      <c r="B301" s="120">
        <v>288</v>
      </c>
      <c r="C301" s="122" t="s">
        <v>135</v>
      </c>
      <c r="D301" s="122" t="s">
        <v>143</v>
      </c>
      <c r="E301" s="123">
        <v>39637</v>
      </c>
      <c r="F301" s="122" t="s">
        <v>151</v>
      </c>
      <c r="G301" s="122">
        <v>454</v>
      </c>
      <c r="H301" s="122">
        <v>8845</v>
      </c>
      <c r="I301" s="122">
        <v>3842</v>
      </c>
      <c r="J301" s="122">
        <v>5003</v>
      </c>
      <c r="L301" s="19"/>
    </row>
    <row r="302" spans="2:12" x14ac:dyDescent="0.25">
      <c r="B302" s="120">
        <v>289</v>
      </c>
      <c r="C302" s="3" t="s">
        <v>137</v>
      </c>
      <c r="D302" s="3" t="s">
        <v>143</v>
      </c>
      <c r="E302" s="121">
        <v>39737</v>
      </c>
      <c r="F302" s="3" t="s">
        <v>151</v>
      </c>
      <c r="G302" s="3">
        <v>970</v>
      </c>
      <c r="H302" s="3">
        <v>22412</v>
      </c>
      <c r="I302" s="3">
        <v>9547</v>
      </c>
      <c r="J302" s="3">
        <v>12865</v>
      </c>
      <c r="L302" s="19"/>
    </row>
    <row r="303" spans="2:12" x14ac:dyDescent="0.25">
      <c r="B303" s="120">
        <v>290</v>
      </c>
      <c r="C303" s="122" t="s">
        <v>137</v>
      </c>
      <c r="D303" s="122" t="s">
        <v>143</v>
      </c>
      <c r="E303" s="123">
        <v>39762</v>
      </c>
      <c r="F303" s="122" t="s">
        <v>151</v>
      </c>
      <c r="G303" s="122">
        <v>76</v>
      </c>
      <c r="H303" s="122">
        <v>1584</v>
      </c>
      <c r="I303" s="122">
        <v>772</v>
      </c>
      <c r="J303" s="122">
        <v>812</v>
      </c>
      <c r="L303" s="19"/>
    </row>
    <row r="304" spans="2:12" x14ac:dyDescent="0.25">
      <c r="B304" s="120">
        <v>291</v>
      </c>
      <c r="C304" s="3" t="s">
        <v>137</v>
      </c>
      <c r="D304" s="3" t="s">
        <v>143</v>
      </c>
      <c r="E304" s="121">
        <v>39160</v>
      </c>
      <c r="F304" s="3" t="s">
        <v>152</v>
      </c>
      <c r="G304" s="3">
        <v>140</v>
      </c>
      <c r="H304" s="3">
        <v>3361</v>
      </c>
      <c r="I304" s="3">
        <v>1431</v>
      </c>
      <c r="J304" s="3">
        <v>1930</v>
      </c>
      <c r="L304" s="19"/>
    </row>
    <row r="305" spans="2:12" x14ac:dyDescent="0.25">
      <c r="B305" s="120">
        <v>292</v>
      </c>
      <c r="C305" s="122" t="s">
        <v>135</v>
      </c>
      <c r="D305" s="122" t="s">
        <v>143</v>
      </c>
      <c r="E305" s="123">
        <v>39234</v>
      </c>
      <c r="F305" s="122" t="s">
        <v>152</v>
      </c>
      <c r="G305" s="122">
        <v>110</v>
      </c>
      <c r="H305" s="122">
        <v>1914</v>
      </c>
      <c r="I305" s="122">
        <v>932</v>
      </c>
      <c r="J305" s="122">
        <v>982</v>
      </c>
      <c r="L305" s="19"/>
    </row>
    <row r="306" spans="2:12" x14ac:dyDescent="0.25">
      <c r="B306" s="120">
        <v>293</v>
      </c>
      <c r="C306" s="3" t="s">
        <v>132</v>
      </c>
      <c r="D306" s="3" t="s">
        <v>143</v>
      </c>
      <c r="E306" s="121">
        <v>39237</v>
      </c>
      <c r="F306" s="3" t="s">
        <v>152</v>
      </c>
      <c r="G306" s="3">
        <v>840</v>
      </c>
      <c r="H306" s="3">
        <v>16094</v>
      </c>
      <c r="I306" s="3">
        <v>7115</v>
      </c>
      <c r="J306" s="3">
        <v>8979</v>
      </c>
      <c r="L306" s="19"/>
    </row>
    <row r="307" spans="2:12" x14ac:dyDescent="0.25">
      <c r="B307" s="120">
        <v>294</v>
      </c>
      <c r="C307" s="122" t="s">
        <v>137</v>
      </c>
      <c r="D307" s="122" t="s">
        <v>143</v>
      </c>
      <c r="E307" s="123">
        <v>39295</v>
      </c>
      <c r="F307" s="122" t="s">
        <v>152</v>
      </c>
      <c r="G307" s="122">
        <v>280</v>
      </c>
      <c r="H307" s="122">
        <v>5869</v>
      </c>
      <c r="I307" s="122">
        <v>2372</v>
      </c>
      <c r="J307" s="122">
        <v>3497</v>
      </c>
      <c r="L307" s="19"/>
    </row>
    <row r="308" spans="2:12" x14ac:dyDescent="0.25">
      <c r="B308" s="120">
        <v>295</v>
      </c>
      <c r="C308" s="3" t="s">
        <v>137</v>
      </c>
      <c r="D308" s="3" t="s">
        <v>143</v>
      </c>
      <c r="E308" s="121">
        <v>39335</v>
      </c>
      <c r="F308" s="3" t="s">
        <v>152</v>
      </c>
      <c r="G308" s="3">
        <v>480</v>
      </c>
      <c r="H308" s="3">
        <v>10152</v>
      </c>
      <c r="I308" s="3">
        <v>4723</v>
      </c>
      <c r="J308" s="3">
        <v>5429</v>
      </c>
      <c r="L308" s="19"/>
    </row>
    <row r="309" spans="2:12" x14ac:dyDescent="0.25">
      <c r="B309" s="120">
        <v>296</v>
      </c>
      <c r="C309" s="122" t="s">
        <v>137</v>
      </c>
      <c r="D309" s="122" t="s">
        <v>143</v>
      </c>
      <c r="E309" s="123">
        <v>39462</v>
      </c>
      <c r="F309" s="122" t="s">
        <v>152</v>
      </c>
      <c r="G309" s="122">
        <v>353</v>
      </c>
      <c r="H309" s="122">
        <v>7395</v>
      </c>
      <c r="I309" s="122">
        <v>2989</v>
      </c>
      <c r="J309" s="122">
        <v>4406</v>
      </c>
      <c r="L309" s="19"/>
    </row>
    <row r="310" spans="2:12" x14ac:dyDescent="0.25">
      <c r="B310" s="120">
        <v>297</v>
      </c>
      <c r="C310" s="3" t="s">
        <v>137</v>
      </c>
      <c r="D310" s="3" t="s">
        <v>143</v>
      </c>
      <c r="E310" s="121">
        <v>39573</v>
      </c>
      <c r="F310" s="3" t="s">
        <v>152</v>
      </c>
      <c r="G310" s="3">
        <v>605</v>
      </c>
      <c r="H310" s="3">
        <v>12792</v>
      </c>
      <c r="I310" s="3">
        <v>5951</v>
      </c>
      <c r="J310" s="3">
        <v>6841</v>
      </c>
      <c r="L310" s="19"/>
    </row>
    <row r="311" spans="2:12" x14ac:dyDescent="0.25">
      <c r="B311" s="120">
        <v>298</v>
      </c>
      <c r="C311" s="122" t="s">
        <v>132</v>
      </c>
      <c r="D311" s="122" t="s">
        <v>143</v>
      </c>
      <c r="E311" s="123">
        <v>39631</v>
      </c>
      <c r="F311" s="122" t="s">
        <v>152</v>
      </c>
      <c r="G311" s="122">
        <v>1058</v>
      </c>
      <c r="H311" s="122">
        <v>20278</v>
      </c>
      <c r="I311" s="122">
        <v>8965</v>
      </c>
      <c r="J311" s="122">
        <v>11313</v>
      </c>
      <c r="L311" s="19"/>
    </row>
    <row r="312" spans="2:12" x14ac:dyDescent="0.25">
      <c r="B312" s="120">
        <v>299</v>
      </c>
      <c r="C312" s="3" t="s">
        <v>137</v>
      </c>
      <c r="D312" s="3" t="s">
        <v>143</v>
      </c>
      <c r="E312" s="121">
        <v>39673</v>
      </c>
      <c r="F312" s="3" t="s">
        <v>152</v>
      </c>
      <c r="G312" s="3">
        <v>176</v>
      </c>
      <c r="H312" s="3">
        <v>4235</v>
      </c>
      <c r="I312" s="3">
        <v>1803</v>
      </c>
      <c r="J312" s="3">
        <v>2432</v>
      </c>
      <c r="L312" s="19"/>
    </row>
    <row r="313" spans="2:12" x14ac:dyDescent="0.25">
      <c r="B313" s="120">
        <v>300</v>
      </c>
      <c r="C313" s="122" t="s">
        <v>135</v>
      </c>
      <c r="D313" s="122" t="s">
        <v>143</v>
      </c>
      <c r="E313" s="123">
        <v>39756</v>
      </c>
      <c r="F313" s="122" t="s">
        <v>152</v>
      </c>
      <c r="G313" s="122">
        <v>139</v>
      </c>
      <c r="H313" s="122">
        <v>2412</v>
      </c>
      <c r="I313" s="122">
        <v>1174</v>
      </c>
      <c r="J313" s="122">
        <v>1238</v>
      </c>
      <c r="L313" s="19"/>
    </row>
    <row r="314" spans="2:12" x14ac:dyDescent="0.25">
      <c r="B314" s="120">
        <v>301</v>
      </c>
      <c r="C314" s="3" t="s">
        <v>137</v>
      </c>
      <c r="D314" s="3" t="s">
        <v>143</v>
      </c>
      <c r="E314" s="121">
        <v>39443</v>
      </c>
      <c r="F314" s="3" t="s">
        <v>154</v>
      </c>
      <c r="G314" s="3">
        <v>120</v>
      </c>
      <c r="H314" s="3">
        <v>2628</v>
      </c>
      <c r="I314" s="3">
        <v>1181</v>
      </c>
      <c r="J314" s="3">
        <v>1447</v>
      </c>
      <c r="L314" s="19"/>
    </row>
    <row r="315" spans="2:12" x14ac:dyDescent="0.25">
      <c r="B315" s="120">
        <v>302</v>
      </c>
      <c r="C315" s="122" t="s">
        <v>137</v>
      </c>
      <c r="D315" s="122" t="s">
        <v>143</v>
      </c>
      <c r="E315" s="123">
        <v>39591</v>
      </c>
      <c r="F315" s="122" t="s">
        <v>154</v>
      </c>
      <c r="G315" s="122">
        <v>151</v>
      </c>
      <c r="H315" s="122">
        <v>3311</v>
      </c>
      <c r="I315" s="122">
        <v>1488</v>
      </c>
      <c r="J315" s="122">
        <v>1823</v>
      </c>
      <c r="L315" s="19"/>
    </row>
    <row r="316" spans="2:12" x14ac:dyDescent="0.25">
      <c r="B316" s="120">
        <v>303</v>
      </c>
      <c r="C316" s="3" t="s">
        <v>137</v>
      </c>
      <c r="D316" s="3" t="s">
        <v>143</v>
      </c>
      <c r="E316" s="121">
        <v>39230</v>
      </c>
      <c r="F316" s="3" t="s">
        <v>155</v>
      </c>
      <c r="G316" s="3">
        <v>1120</v>
      </c>
      <c r="H316" s="3">
        <v>23710</v>
      </c>
      <c r="I316" s="3">
        <v>11446</v>
      </c>
      <c r="J316" s="3">
        <v>12264</v>
      </c>
      <c r="L316" s="19"/>
    </row>
    <row r="317" spans="2:12" x14ac:dyDescent="0.25">
      <c r="B317" s="120">
        <v>304</v>
      </c>
      <c r="C317" s="122" t="s">
        <v>137</v>
      </c>
      <c r="D317" s="122" t="s">
        <v>143</v>
      </c>
      <c r="E317" s="123">
        <v>39561</v>
      </c>
      <c r="F317" s="122" t="s">
        <v>155</v>
      </c>
      <c r="G317" s="122">
        <v>1411</v>
      </c>
      <c r="H317" s="122">
        <v>29875</v>
      </c>
      <c r="I317" s="122">
        <v>14422</v>
      </c>
      <c r="J317" s="122">
        <v>15453</v>
      </c>
      <c r="L317" s="19"/>
    </row>
    <row r="318" spans="2:12" x14ac:dyDescent="0.25">
      <c r="B318" s="120">
        <v>305</v>
      </c>
      <c r="C318" s="3" t="s">
        <v>132</v>
      </c>
      <c r="D318" s="3" t="s">
        <v>143</v>
      </c>
      <c r="E318" s="121">
        <v>39135</v>
      </c>
      <c r="F318" s="3" t="s">
        <v>156</v>
      </c>
      <c r="G318" s="3">
        <v>900</v>
      </c>
      <c r="H318" s="3">
        <v>17901</v>
      </c>
      <c r="I318" s="3">
        <v>7623</v>
      </c>
      <c r="J318" s="3">
        <v>10278</v>
      </c>
      <c r="L318" s="19"/>
    </row>
    <row r="319" spans="2:12" x14ac:dyDescent="0.25">
      <c r="B319" s="120">
        <v>306</v>
      </c>
      <c r="C319" s="122" t="s">
        <v>132</v>
      </c>
      <c r="D319" s="122" t="s">
        <v>143</v>
      </c>
      <c r="E319" s="123">
        <v>39545</v>
      </c>
      <c r="F319" s="122" t="s">
        <v>156</v>
      </c>
      <c r="G319" s="122">
        <v>1134</v>
      </c>
      <c r="H319" s="122">
        <v>22555</v>
      </c>
      <c r="I319" s="122">
        <v>9605</v>
      </c>
      <c r="J319" s="122">
        <v>12950</v>
      </c>
      <c r="L319" s="19"/>
    </row>
    <row r="320" spans="2:12" x14ac:dyDescent="0.25">
      <c r="B320" s="120">
        <v>307</v>
      </c>
      <c r="C320" s="3" t="s">
        <v>132</v>
      </c>
      <c r="D320" s="3" t="s">
        <v>143</v>
      </c>
      <c r="E320" s="121">
        <v>39251</v>
      </c>
      <c r="F320" s="3" t="s">
        <v>158</v>
      </c>
      <c r="G320" s="3">
        <v>140</v>
      </c>
      <c r="H320" s="3">
        <v>2373</v>
      </c>
      <c r="I320" s="3">
        <v>1186</v>
      </c>
      <c r="J320" s="3">
        <v>1187</v>
      </c>
      <c r="L320" s="19"/>
    </row>
    <row r="321" spans="2:10" x14ac:dyDescent="0.25">
      <c r="B321" s="120">
        <v>308</v>
      </c>
      <c r="C321" s="122" t="s">
        <v>132</v>
      </c>
      <c r="D321" s="122" t="s">
        <v>143</v>
      </c>
      <c r="E321" s="123">
        <v>39258</v>
      </c>
      <c r="F321" s="122" t="s">
        <v>158</v>
      </c>
      <c r="G321" s="122">
        <v>390</v>
      </c>
      <c r="H321" s="122">
        <v>8756</v>
      </c>
      <c r="I321" s="122">
        <v>3838</v>
      </c>
      <c r="J321" s="122">
        <v>4918</v>
      </c>
    </row>
    <row r="322" spans="2:10" x14ac:dyDescent="0.25">
      <c r="B322" s="120">
        <v>309</v>
      </c>
      <c r="C322" s="3" t="s">
        <v>135</v>
      </c>
      <c r="D322" s="3" t="s">
        <v>143</v>
      </c>
      <c r="E322" s="121">
        <v>39328</v>
      </c>
      <c r="F322" s="3" t="s">
        <v>158</v>
      </c>
      <c r="G322" s="3">
        <v>560</v>
      </c>
      <c r="H322" s="3">
        <v>10651</v>
      </c>
      <c r="I322" s="3">
        <v>4743</v>
      </c>
      <c r="J322" s="3">
        <v>5908</v>
      </c>
    </row>
    <row r="323" spans="2:10" x14ac:dyDescent="0.25">
      <c r="B323" s="120">
        <v>310</v>
      </c>
      <c r="C323" s="122" t="s">
        <v>137</v>
      </c>
      <c r="D323" s="122" t="s">
        <v>143</v>
      </c>
      <c r="E323" s="123">
        <v>39338</v>
      </c>
      <c r="F323" s="122" t="s">
        <v>158</v>
      </c>
      <c r="G323" s="122">
        <v>450</v>
      </c>
      <c r="H323" s="122">
        <v>8856</v>
      </c>
      <c r="I323" s="122">
        <v>3812</v>
      </c>
      <c r="J323" s="122">
        <v>5044</v>
      </c>
    </row>
    <row r="324" spans="2:10" x14ac:dyDescent="0.25">
      <c r="B324" s="120">
        <v>311</v>
      </c>
      <c r="C324" s="3" t="s">
        <v>135</v>
      </c>
      <c r="D324" s="3" t="s">
        <v>143</v>
      </c>
      <c r="E324" s="121">
        <v>39371</v>
      </c>
      <c r="F324" s="3" t="s">
        <v>158</v>
      </c>
      <c r="G324" s="3">
        <v>560</v>
      </c>
      <c r="H324" s="3">
        <v>12012</v>
      </c>
      <c r="I324" s="3">
        <v>5723</v>
      </c>
      <c r="J324" s="3">
        <v>6289</v>
      </c>
    </row>
    <row r="325" spans="2:10" x14ac:dyDescent="0.25">
      <c r="B325" s="120">
        <v>312</v>
      </c>
      <c r="C325" s="122" t="s">
        <v>132</v>
      </c>
      <c r="D325" s="122" t="s">
        <v>143</v>
      </c>
      <c r="E325" s="123">
        <v>39433</v>
      </c>
      <c r="F325" s="122" t="s">
        <v>158</v>
      </c>
      <c r="G325" s="122">
        <v>550</v>
      </c>
      <c r="H325" s="122">
        <v>12051</v>
      </c>
      <c r="I325" s="122">
        <v>5412</v>
      </c>
      <c r="J325" s="122">
        <v>6639</v>
      </c>
    </row>
    <row r="326" spans="2:10" x14ac:dyDescent="0.25">
      <c r="B326" s="120">
        <v>313</v>
      </c>
      <c r="C326" s="3" t="s">
        <v>135</v>
      </c>
      <c r="D326" s="3" t="s">
        <v>143</v>
      </c>
      <c r="E326" s="121">
        <v>39513</v>
      </c>
      <c r="F326" s="3" t="s">
        <v>158</v>
      </c>
      <c r="G326" s="3">
        <v>706</v>
      </c>
      <c r="H326" s="3">
        <v>15135</v>
      </c>
      <c r="I326" s="3">
        <v>7211</v>
      </c>
      <c r="J326" s="3">
        <v>7924</v>
      </c>
    </row>
    <row r="327" spans="2:10" x14ac:dyDescent="0.25">
      <c r="B327" s="120">
        <v>314</v>
      </c>
      <c r="C327" s="122" t="s">
        <v>132</v>
      </c>
      <c r="D327" s="122" t="s">
        <v>143</v>
      </c>
      <c r="E327" s="123">
        <v>39576</v>
      </c>
      <c r="F327" s="122" t="s">
        <v>158</v>
      </c>
      <c r="G327" s="122">
        <v>176</v>
      </c>
      <c r="H327" s="122">
        <v>2990</v>
      </c>
      <c r="I327" s="122">
        <v>1494</v>
      </c>
      <c r="J327" s="122">
        <v>1496</v>
      </c>
    </row>
    <row r="328" spans="2:10" x14ac:dyDescent="0.25">
      <c r="B328" s="120">
        <v>315</v>
      </c>
      <c r="C328" s="3" t="s">
        <v>132</v>
      </c>
      <c r="D328" s="3" t="s">
        <v>143</v>
      </c>
      <c r="E328" s="121">
        <v>39589</v>
      </c>
      <c r="F328" s="3" t="s">
        <v>158</v>
      </c>
      <c r="G328" s="3">
        <v>693</v>
      </c>
      <c r="H328" s="3">
        <v>15184</v>
      </c>
      <c r="I328" s="3">
        <v>6819</v>
      </c>
      <c r="J328" s="3">
        <v>8365</v>
      </c>
    </row>
    <row r="329" spans="2:10" x14ac:dyDescent="0.25">
      <c r="B329" s="120">
        <v>316</v>
      </c>
      <c r="C329" s="122" t="s">
        <v>137</v>
      </c>
      <c r="D329" s="122" t="s">
        <v>143</v>
      </c>
      <c r="E329" s="123">
        <v>39637</v>
      </c>
      <c r="F329" s="122" t="s">
        <v>158</v>
      </c>
      <c r="G329" s="122">
        <v>567</v>
      </c>
      <c r="H329" s="122">
        <v>11159</v>
      </c>
      <c r="I329" s="122">
        <v>4803</v>
      </c>
      <c r="J329" s="122">
        <v>6356</v>
      </c>
    </row>
    <row r="330" spans="2:10" x14ac:dyDescent="0.25">
      <c r="B330" s="120">
        <v>317</v>
      </c>
      <c r="C330" s="3" t="s">
        <v>135</v>
      </c>
      <c r="D330" s="3" t="s">
        <v>143</v>
      </c>
      <c r="E330" s="121">
        <v>39723</v>
      </c>
      <c r="F330" s="3" t="s">
        <v>158</v>
      </c>
      <c r="G330" s="3">
        <v>706</v>
      </c>
      <c r="H330" s="3">
        <v>13420</v>
      </c>
      <c r="I330" s="3">
        <v>5976</v>
      </c>
      <c r="J330" s="3">
        <v>7444</v>
      </c>
    </row>
    <row r="331" spans="2:10" x14ac:dyDescent="0.25">
      <c r="B331" s="120">
        <v>318</v>
      </c>
      <c r="C331" s="122" t="s">
        <v>132</v>
      </c>
      <c r="D331" s="122" t="s">
        <v>143</v>
      </c>
      <c r="E331" s="123">
        <v>39724</v>
      </c>
      <c r="F331" s="122" t="s">
        <v>158</v>
      </c>
      <c r="G331" s="122">
        <v>491</v>
      </c>
      <c r="H331" s="122">
        <v>11033</v>
      </c>
      <c r="I331" s="122">
        <v>4836</v>
      </c>
      <c r="J331" s="122">
        <v>6197</v>
      </c>
    </row>
    <row r="332" spans="2:10" x14ac:dyDescent="0.25">
      <c r="B332" s="120">
        <v>319</v>
      </c>
      <c r="C332" s="3" t="s">
        <v>137</v>
      </c>
      <c r="D332" s="3" t="s">
        <v>143</v>
      </c>
      <c r="E332" s="121">
        <v>39105</v>
      </c>
      <c r="F332" s="3" t="s">
        <v>159</v>
      </c>
      <c r="G332" s="3">
        <v>200</v>
      </c>
      <c r="H332" s="3">
        <v>3566</v>
      </c>
      <c r="I332" s="3">
        <v>1694</v>
      </c>
      <c r="J332" s="3">
        <v>1872</v>
      </c>
    </row>
    <row r="333" spans="2:10" x14ac:dyDescent="0.25">
      <c r="B333" s="120">
        <v>320</v>
      </c>
      <c r="C333" s="122" t="s">
        <v>132</v>
      </c>
      <c r="D333" s="122" t="s">
        <v>143</v>
      </c>
      <c r="E333" s="123">
        <v>39181</v>
      </c>
      <c r="F333" s="122" t="s">
        <v>159</v>
      </c>
      <c r="G333" s="122">
        <v>1120</v>
      </c>
      <c r="H333" s="122">
        <v>22422</v>
      </c>
      <c r="I333" s="122">
        <v>11021</v>
      </c>
      <c r="J333" s="122">
        <v>11401</v>
      </c>
    </row>
    <row r="334" spans="2:10" x14ac:dyDescent="0.25">
      <c r="B334" s="120">
        <v>321</v>
      </c>
      <c r="C334" s="3" t="s">
        <v>135</v>
      </c>
      <c r="D334" s="3" t="s">
        <v>143</v>
      </c>
      <c r="E334" s="121">
        <v>39426</v>
      </c>
      <c r="F334" s="3" t="s">
        <v>159</v>
      </c>
      <c r="G334" s="3">
        <v>550</v>
      </c>
      <c r="H334" s="3">
        <v>10423</v>
      </c>
      <c r="I334" s="3">
        <v>4659</v>
      </c>
      <c r="J334" s="3">
        <v>5764</v>
      </c>
    </row>
    <row r="335" spans="2:10" x14ac:dyDescent="0.25">
      <c r="B335" s="120">
        <v>322</v>
      </c>
      <c r="C335" s="122" t="s">
        <v>137</v>
      </c>
      <c r="D335" s="122" t="s">
        <v>143</v>
      </c>
      <c r="E335" s="123">
        <v>39482</v>
      </c>
      <c r="F335" s="122" t="s">
        <v>159</v>
      </c>
      <c r="G335" s="122">
        <v>252</v>
      </c>
      <c r="H335" s="122">
        <v>4493</v>
      </c>
      <c r="I335" s="122">
        <v>2134</v>
      </c>
      <c r="J335" s="122">
        <v>2359</v>
      </c>
    </row>
    <row r="336" spans="2:10" x14ac:dyDescent="0.25">
      <c r="B336" s="120">
        <v>323</v>
      </c>
      <c r="C336" s="3" t="s">
        <v>135</v>
      </c>
      <c r="D336" s="3" t="s">
        <v>143</v>
      </c>
      <c r="E336" s="121">
        <v>39570</v>
      </c>
      <c r="F336" s="3" t="s">
        <v>159</v>
      </c>
      <c r="G336" s="3">
        <v>693</v>
      </c>
      <c r="H336" s="3">
        <v>13133</v>
      </c>
      <c r="I336" s="3">
        <v>5870</v>
      </c>
      <c r="J336" s="3">
        <v>7263</v>
      </c>
    </row>
    <row r="337" spans="2:10" x14ac:dyDescent="0.25">
      <c r="B337" s="120">
        <v>324</v>
      </c>
      <c r="C337" s="122" t="s">
        <v>132</v>
      </c>
      <c r="D337" s="122" t="s">
        <v>143</v>
      </c>
      <c r="E337" s="123">
        <v>39679</v>
      </c>
      <c r="F337" s="122" t="s">
        <v>159</v>
      </c>
      <c r="G337" s="122">
        <v>1411</v>
      </c>
      <c r="H337" s="122">
        <v>28252</v>
      </c>
      <c r="I337" s="122">
        <v>13886</v>
      </c>
      <c r="J337" s="122">
        <v>14366</v>
      </c>
    </row>
    <row r="338" spans="2:10" x14ac:dyDescent="0.25">
      <c r="B338" s="120">
        <v>325</v>
      </c>
      <c r="C338" s="3" t="s">
        <v>135</v>
      </c>
      <c r="D338" s="3" t="s">
        <v>143</v>
      </c>
      <c r="E338" s="121">
        <v>39101</v>
      </c>
      <c r="F338" s="3" t="s">
        <v>162</v>
      </c>
      <c r="G338" s="3">
        <v>360</v>
      </c>
      <c r="H338" s="3">
        <v>8147</v>
      </c>
      <c r="I338" s="3">
        <v>3679</v>
      </c>
      <c r="J338" s="3">
        <v>4468</v>
      </c>
    </row>
    <row r="339" spans="2:10" x14ac:dyDescent="0.25">
      <c r="B339" s="120">
        <v>326</v>
      </c>
      <c r="C339" s="122" t="s">
        <v>137</v>
      </c>
      <c r="D339" s="122" t="s">
        <v>143</v>
      </c>
      <c r="E339" s="123">
        <v>39288</v>
      </c>
      <c r="F339" s="122" t="s">
        <v>162</v>
      </c>
      <c r="G339" s="122">
        <v>960</v>
      </c>
      <c r="H339" s="122">
        <v>24010</v>
      </c>
      <c r="I339" s="122">
        <v>9811</v>
      </c>
      <c r="J339" s="122">
        <v>14199</v>
      </c>
    </row>
    <row r="340" spans="2:10" x14ac:dyDescent="0.25">
      <c r="B340" s="120">
        <v>327</v>
      </c>
      <c r="C340" s="3" t="s">
        <v>137</v>
      </c>
      <c r="D340" s="3" t="s">
        <v>143</v>
      </c>
      <c r="E340" s="121">
        <v>39332</v>
      </c>
      <c r="F340" s="3" t="s">
        <v>162</v>
      </c>
      <c r="G340" s="3">
        <v>910</v>
      </c>
      <c r="H340" s="3">
        <v>18027</v>
      </c>
      <c r="I340" s="3">
        <v>8954</v>
      </c>
      <c r="J340" s="3">
        <v>9073</v>
      </c>
    </row>
    <row r="341" spans="2:10" x14ac:dyDescent="0.25">
      <c r="B341" s="120">
        <v>328</v>
      </c>
      <c r="C341" s="122" t="s">
        <v>132</v>
      </c>
      <c r="D341" s="122" t="s">
        <v>143</v>
      </c>
      <c r="E341" s="123">
        <v>39371</v>
      </c>
      <c r="F341" s="122" t="s">
        <v>162</v>
      </c>
      <c r="G341" s="122">
        <v>990</v>
      </c>
      <c r="H341" s="122">
        <v>21988</v>
      </c>
      <c r="I341" s="122">
        <v>9742</v>
      </c>
      <c r="J341" s="122">
        <v>12246</v>
      </c>
    </row>
    <row r="342" spans="2:10" x14ac:dyDescent="0.25">
      <c r="B342" s="120">
        <v>329</v>
      </c>
      <c r="C342" s="3" t="s">
        <v>132</v>
      </c>
      <c r="D342" s="3" t="s">
        <v>143</v>
      </c>
      <c r="E342" s="121">
        <v>39422</v>
      </c>
      <c r="F342" s="3" t="s">
        <v>162</v>
      </c>
      <c r="G342" s="3">
        <v>1200</v>
      </c>
      <c r="H342" s="3">
        <v>23784</v>
      </c>
      <c r="I342" s="3">
        <v>11808</v>
      </c>
      <c r="J342" s="3">
        <v>11976</v>
      </c>
    </row>
    <row r="343" spans="2:10" x14ac:dyDescent="0.25">
      <c r="B343" s="120">
        <v>330</v>
      </c>
      <c r="C343" s="122" t="s">
        <v>132</v>
      </c>
      <c r="D343" s="122" t="s">
        <v>143</v>
      </c>
      <c r="E343" s="123">
        <v>39555</v>
      </c>
      <c r="F343" s="122" t="s">
        <v>162</v>
      </c>
      <c r="G343" s="122">
        <v>1247</v>
      </c>
      <c r="H343" s="122">
        <v>27705</v>
      </c>
      <c r="I343" s="122">
        <v>12275</v>
      </c>
      <c r="J343" s="122">
        <v>15430</v>
      </c>
    </row>
    <row r="344" spans="2:10" x14ac:dyDescent="0.25">
      <c r="B344" s="120">
        <v>331</v>
      </c>
      <c r="C344" s="3" t="s">
        <v>132</v>
      </c>
      <c r="D344" s="3" t="s">
        <v>143</v>
      </c>
      <c r="E344" s="121">
        <v>39560</v>
      </c>
      <c r="F344" s="3" t="s">
        <v>162</v>
      </c>
      <c r="G344" s="3">
        <v>1512</v>
      </c>
      <c r="H344" s="3">
        <v>29968</v>
      </c>
      <c r="I344" s="3">
        <v>14878</v>
      </c>
      <c r="J344" s="3">
        <v>15090</v>
      </c>
    </row>
    <row r="345" spans="2:10" x14ac:dyDescent="0.25">
      <c r="B345" s="120">
        <v>332</v>
      </c>
      <c r="C345" s="122" t="s">
        <v>137</v>
      </c>
      <c r="D345" s="122" t="s">
        <v>143</v>
      </c>
      <c r="E345" s="123">
        <v>39659</v>
      </c>
      <c r="F345" s="122" t="s">
        <v>162</v>
      </c>
      <c r="G345" s="122">
        <v>1210</v>
      </c>
      <c r="H345" s="122">
        <v>30253</v>
      </c>
      <c r="I345" s="122">
        <v>12362</v>
      </c>
      <c r="J345" s="122">
        <v>17891</v>
      </c>
    </row>
    <row r="346" spans="2:10" x14ac:dyDescent="0.25">
      <c r="B346" s="120">
        <v>333</v>
      </c>
      <c r="C346" s="3" t="s">
        <v>135</v>
      </c>
      <c r="D346" s="3" t="s">
        <v>143</v>
      </c>
      <c r="E346" s="121">
        <v>39790</v>
      </c>
      <c r="F346" s="3" t="s">
        <v>162</v>
      </c>
      <c r="G346" s="3">
        <v>454</v>
      </c>
      <c r="H346" s="3">
        <v>10265</v>
      </c>
      <c r="I346" s="3">
        <v>4636</v>
      </c>
      <c r="J346" s="3">
        <v>5629</v>
      </c>
    </row>
    <row r="347" spans="2:10" x14ac:dyDescent="0.25">
      <c r="B347" s="120">
        <v>334</v>
      </c>
      <c r="C347" s="122" t="s">
        <v>137</v>
      </c>
      <c r="D347" s="122" t="s">
        <v>143</v>
      </c>
      <c r="E347" s="123">
        <v>39813</v>
      </c>
      <c r="F347" s="122" t="s">
        <v>162</v>
      </c>
      <c r="G347" s="122">
        <v>1147</v>
      </c>
      <c r="H347" s="122">
        <v>22714</v>
      </c>
      <c r="I347" s="122">
        <v>11282</v>
      </c>
      <c r="J347" s="122">
        <v>11432</v>
      </c>
    </row>
    <row r="348" spans="2:10" x14ac:dyDescent="0.25">
      <c r="B348" s="120">
        <v>335</v>
      </c>
      <c r="C348" s="3" t="s">
        <v>132</v>
      </c>
      <c r="D348" s="3" t="s">
        <v>143</v>
      </c>
      <c r="E348" s="121">
        <v>39266</v>
      </c>
      <c r="F348" s="3" t="s">
        <v>164</v>
      </c>
      <c r="G348" s="3">
        <v>700</v>
      </c>
      <c r="H348" s="3">
        <v>15988</v>
      </c>
      <c r="I348" s="3">
        <v>7154</v>
      </c>
      <c r="J348" s="3">
        <v>8834</v>
      </c>
    </row>
    <row r="349" spans="2:10" x14ac:dyDescent="0.25">
      <c r="B349" s="120">
        <v>336</v>
      </c>
      <c r="C349" s="122" t="s">
        <v>132</v>
      </c>
      <c r="D349" s="122" t="s">
        <v>143</v>
      </c>
      <c r="E349" s="123">
        <v>39618</v>
      </c>
      <c r="F349" s="122" t="s">
        <v>164</v>
      </c>
      <c r="G349" s="122">
        <v>882</v>
      </c>
      <c r="H349" s="122">
        <v>20145</v>
      </c>
      <c r="I349" s="122">
        <v>9014</v>
      </c>
      <c r="J349" s="122">
        <v>11131</v>
      </c>
    </row>
    <row r="350" spans="2:10" x14ac:dyDescent="0.25">
      <c r="B350" s="120">
        <v>337</v>
      </c>
      <c r="C350" s="122" t="s">
        <v>137</v>
      </c>
      <c r="D350" s="122" t="s">
        <v>143</v>
      </c>
      <c r="E350" s="123">
        <v>39136</v>
      </c>
      <c r="F350" s="122" t="s">
        <v>165</v>
      </c>
      <c r="G350" s="122">
        <v>130</v>
      </c>
      <c r="H350" s="122">
        <v>2638</v>
      </c>
      <c r="I350" s="122">
        <v>1279</v>
      </c>
      <c r="J350" s="122">
        <v>1359</v>
      </c>
    </row>
    <row r="351" spans="2:10" x14ac:dyDescent="0.25">
      <c r="B351" s="120">
        <v>338</v>
      </c>
      <c r="C351" s="3" t="s">
        <v>132</v>
      </c>
      <c r="D351" s="3" t="s">
        <v>143</v>
      </c>
      <c r="E351" s="121">
        <v>39254</v>
      </c>
      <c r="F351" s="3" t="s">
        <v>165</v>
      </c>
      <c r="G351" s="3">
        <v>480</v>
      </c>
      <c r="H351" s="3">
        <v>11170</v>
      </c>
      <c r="I351" s="3">
        <v>4906</v>
      </c>
      <c r="J351" s="3">
        <v>6264</v>
      </c>
    </row>
    <row r="352" spans="2:10" x14ac:dyDescent="0.25">
      <c r="B352" s="120">
        <v>339</v>
      </c>
      <c r="C352" s="122" t="s">
        <v>132</v>
      </c>
      <c r="D352" s="122" t="s">
        <v>143</v>
      </c>
      <c r="E352" s="123">
        <v>39449</v>
      </c>
      <c r="F352" s="122" t="s">
        <v>165</v>
      </c>
      <c r="G352" s="122">
        <v>605</v>
      </c>
      <c r="H352" s="122">
        <v>14074</v>
      </c>
      <c r="I352" s="122">
        <v>6182</v>
      </c>
      <c r="J352" s="122">
        <v>7892</v>
      </c>
    </row>
    <row r="353" spans="2:10" x14ac:dyDescent="0.25">
      <c r="B353" s="120">
        <v>340</v>
      </c>
      <c r="C353" s="3" t="s">
        <v>137</v>
      </c>
      <c r="D353" s="3" t="s">
        <v>143</v>
      </c>
      <c r="E353" s="121">
        <v>39723</v>
      </c>
      <c r="F353" s="3" t="s">
        <v>165</v>
      </c>
      <c r="G353" s="3">
        <v>164</v>
      </c>
      <c r="H353" s="3">
        <v>3324</v>
      </c>
      <c r="I353" s="3">
        <v>1612</v>
      </c>
      <c r="J353" s="3">
        <v>1712</v>
      </c>
    </row>
    <row r="354" spans="2:10" x14ac:dyDescent="0.25">
      <c r="B354" s="120">
        <v>341</v>
      </c>
      <c r="C354" s="122" t="s">
        <v>135</v>
      </c>
      <c r="D354" s="122" t="s">
        <v>143</v>
      </c>
      <c r="E354" s="123">
        <v>39120</v>
      </c>
      <c r="F354" s="122" t="s">
        <v>168</v>
      </c>
      <c r="G354" s="122">
        <v>360</v>
      </c>
      <c r="H354" s="122">
        <v>7387</v>
      </c>
      <c r="I354" s="122">
        <v>3049</v>
      </c>
      <c r="J354" s="122">
        <v>4338</v>
      </c>
    </row>
    <row r="355" spans="2:10" x14ac:dyDescent="0.25">
      <c r="B355" s="120">
        <v>342</v>
      </c>
      <c r="C355" s="3" t="s">
        <v>135</v>
      </c>
      <c r="D355" s="3" t="s">
        <v>143</v>
      </c>
      <c r="E355" s="121">
        <v>39227</v>
      </c>
      <c r="F355" s="3" t="s">
        <v>168</v>
      </c>
      <c r="G355" s="3">
        <v>1400</v>
      </c>
      <c r="H355" s="3">
        <v>31752</v>
      </c>
      <c r="I355" s="3">
        <v>14308</v>
      </c>
      <c r="J355" s="3">
        <v>17444</v>
      </c>
    </row>
    <row r="356" spans="2:10" x14ac:dyDescent="0.25">
      <c r="B356" s="120">
        <v>343</v>
      </c>
      <c r="C356" s="122" t="s">
        <v>137</v>
      </c>
      <c r="D356" s="122" t="s">
        <v>143</v>
      </c>
      <c r="E356" s="123">
        <v>39267</v>
      </c>
      <c r="F356" s="122" t="s">
        <v>168</v>
      </c>
      <c r="G356" s="122">
        <v>1260</v>
      </c>
      <c r="H356" s="122">
        <v>27544</v>
      </c>
      <c r="I356" s="122">
        <v>12398</v>
      </c>
      <c r="J356" s="122">
        <v>15146</v>
      </c>
    </row>
    <row r="357" spans="2:10" x14ac:dyDescent="0.25">
      <c r="B357" s="120">
        <v>344</v>
      </c>
      <c r="C357" s="3" t="s">
        <v>137</v>
      </c>
      <c r="D357" s="3" t="s">
        <v>143</v>
      </c>
      <c r="E357" s="121">
        <v>39309</v>
      </c>
      <c r="F357" s="3" t="s">
        <v>168</v>
      </c>
      <c r="G357" s="3">
        <v>70</v>
      </c>
      <c r="H357" s="3">
        <v>1741</v>
      </c>
      <c r="I357" s="3">
        <v>715</v>
      </c>
      <c r="J357" s="3">
        <v>1026</v>
      </c>
    </row>
    <row r="358" spans="2:10" x14ac:dyDescent="0.25">
      <c r="B358" s="120">
        <v>345</v>
      </c>
      <c r="C358" s="122" t="s">
        <v>137</v>
      </c>
      <c r="D358" s="122" t="s">
        <v>143</v>
      </c>
      <c r="E358" s="123">
        <v>39532</v>
      </c>
      <c r="F358" s="122" t="s">
        <v>168</v>
      </c>
      <c r="G358" s="122">
        <v>88</v>
      </c>
      <c r="H358" s="122">
        <v>2194</v>
      </c>
      <c r="I358" s="122">
        <v>901</v>
      </c>
      <c r="J358" s="122">
        <v>1293</v>
      </c>
    </row>
    <row r="359" spans="2:10" x14ac:dyDescent="0.25">
      <c r="B359" s="120">
        <v>346</v>
      </c>
      <c r="C359" s="3" t="s">
        <v>137</v>
      </c>
      <c r="D359" s="3" t="s">
        <v>143</v>
      </c>
      <c r="E359" s="121">
        <v>39681</v>
      </c>
      <c r="F359" s="3" t="s">
        <v>168</v>
      </c>
      <c r="G359" s="3">
        <v>1588</v>
      </c>
      <c r="H359" s="3">
        <v>34705</v>
      </c>
      <c r="I359" s="3">
        <v>15621</v>
      </c>
      <c r="J359" s="3">
        <v>19084</v>
      </c>
    </row>
    <row r="360" spans="2:10" x14ac:dyDescent="0.25">
      <c r="B360" s="120">
        <v>347</v>
      </c>
      <c r="C360" s="122" t="s">
        <v>135</v>
      </c>
      <c r="D360" s="122" t="s">
        <v>143</v>
      </c>
      <c r="E360" s="123">
        <v>39763</v>
      </c>
      <c r="F360" s="122" t="s">
        <v>168</v>
      </c>
      <c r="G360" s="122">
        <v>454</v>
      </c>
      <c r="H360" s="122">
        <v>9308</v>
      </c>
      <c r="I360" s="122">
        <v>3842</v>
      </c>
      <c r="J360" s="122">
        <v>5466</v>
      </c>
    </row>
    <row r="361" spans="2:10" x14ac:dyDescent="0.25">
      <c r="B361" s="120">
        <v>348</v>
      </c>
      <c r="C361" s="3" t="s">
        <v>135</v>
      </c>
      <c r="D361" s="3" t="s">
        <v>143</v>
      </c>
      <c r="E361" s="121">
        <v>39811</v>
      </c>
      <c r="F361" s="3" t="s">
        <v>168</v>
      </c>
      <c r="G361" s="3">
        <v>1764</v>
      </c>
      <c r="H361" s="3">
        <v>40008</v>
      </c>
      <c r="I361" s="3">
        <v>18028</v>
      </c>
      <c r="J361" s="3">
        <v>21980</v>
      </c>
    </row>
    <row r="362" spans="2:10" x14ac:dyDescent="0.25">
      <c r="B362" s="120">
        <v>349</v>
      </c>
      <c r="C362" s="122" t="s">
        <v>132</v>
      </c>
      <c r="D362" s="122" t="s">
        <v>136</v>
      </c>
      <c r="E362" s="123">
        <v>39112</v>
      </c>
      <c r="F362" s="122" t="s">
        <v>175</v>
      </c>
      <c r="G362" s="122">
        <v>210</v>
      </c>
      <c r="H362" s="122">
        <v>4807</v>
      </c>
      <c r="I362" s="122">
        <v>2146</v>
      </c>
      <c r="J362" s="122">
        <v>2661</v>
      </c>
    </row>
    <row r="363" spans="2:10" x14ac:dyDescent="0.25">
      <c r="B363" s="120">
        <v>350</v>
      </c>
      <c r="C363" s="3" t="s">
        <v>137</v>
      </c>
      <c r="D363" s="3" t="s">
        <v>136</v>
      </c>
      <c r="E363" s="121">
        <v>39162</v>
      </c>
      <c r="F363" s="3" t="s">
        <v>175</v>
      </c>
      <c r="G363" s="3">
        <v>1050</v>
      </c>
      <c r="H363" s="3">
        <v>22838</v>
      </c>
      <c r="I363" s="3">
        <v>10731</v>
      </c>
      <c r="J363" s="3">
        <v>12107</v>
      </c>
    </row>
    <row r="364" spans="2:10" x14ac:dyDescent="0.25">
      <c r="B364" s="120">
        <v>351</v>
      </c>
      <c r="C364" s="122" t="s">
        <v>132</v>
      </c>
      <c r="D364" s="122" t="s">
        <v>136</v>
      </c>
      <c r="E364" s="123">
        <v>39170</v>
      </c>
      <c r="F364" s="122" t="s">
        <v>175</v>
      </c>
      <c r="G364" s="122">
        <v>600</v>
      </c>
      <c r="H364" s="122">
        <v>14076</v>
      </c>
      <c r="I364" s="122">
        <v>6132</v>
      </c>
      <c r="J364" s="122">
        <v>7944</v>
      </c>
    </row>
    <row r="365" spans="2:10" x14ac:dyDescent="0.25">
      <c r="B365" s="120">
        <v>352</v>
      </c>
      <c r="C365" s="3" t="s">
        <v>137</v>
      </c>
      <c r="D365" s="3" t="s">
        <v>136</v>
      </c>
      <c r="E365" s="121">
        <v>39241</v>
      </c>
      <c r="F365" s="3" t="s">
        <v>175</v>
      </c>
      <c r="G365" s="3">
        <v>1300</v>
      </c>
      <c r="H365" s="3">
        <v>31187</v>
      </c>
      <c r="I365" s="3">
        <v>13286</v>
      </c>
      <c r="J365" s="3">
        <v>17901</v>
      </c>
    </row>
    <row r="366" spans="2:10" x14ac:dyDescent="0.25">
      <c r="B366" s="120">
        <v>353</v>
      </c>
      <c r="C366" s="122" t="s">
        <v>137</v>
      </c>
      <c r="D366" s="122" t="s">
        <v>136</v>
      </c>
      <c r="E366" s="123">
        <v>39261</v>
      </c>
      <c r="F366" s="122" t="s">
        <v>175</v>
      </c>
      <c r="G366" s="122">
        <v>1080</v>
      </c>
      <c r="H366" s="122">
        <v>22291</v>
      </c>
      <c r="I366" s="122">
        <v>9148</v>
      </c>
      <c r="J366" s="122">
        <v>13143</v>
      </c>
    </row>
    <row r="367" spans="2:10" x14ac:dyDescent="0.25">
      <c r="B367" s="120">
        <v>354</v>
      </c>
      <c r="C367" s="3" t="s">
        <v>132</v>
      </c>
      <c r="D367" s="3" t="s">
        <v>136</v>
      </c>
      <c r="E367" s="121">
        <v>39416</v>
      </c>
      <c r="F367" s="3" t="s">
        <v>175</v>
      </c>
      <c r="G367" s="3">
        <v>480</v>
      </c>
      <c r="H367" s="3">
        <v>9662</v>
      </c>
      <c r="I367" s="3">
        <v>4723</v>
      </c>
      <c r="J367" s="3">
        <v>4939</v>
      </c>
    </row>
    <row r="368" spans="2:10" x14ac:dyDescent="0.25">
      <c r="B368" s="120">
        <v>355</v>
      </c>
      <c r="C368" s="122" t="s">
        <v>132</v>
      </c>
      <c r="D368" s="122" t="s">
        <v>136</v>
      </c>
      <c r="E368" s="123">
        <v>39479</v>
      </c>
      <c r="F368" s="122" t="s">
        <v>175</v>
      </c>
      <c r="G368" s="122">
        <v>618</v>
      </c>
      <c r="H368" s="122">
        <v>14498</v>
      </c>
      <c r="I368" s="122">
        <v>6316</v>
      </c>
      <c r="J368" s="122">
        <v>8182</v>
      </c>
    </row>
    <row r="369" spans="2:10" x14ac:dyDescent="0.25">
      <c r="B369" s="120">
        <v>356</v>
      </c>
      <c r="C369" s="3" t="s">
        <v>137</v>
      </c>
      <c r="D369" s="3" t="s">
        <v>136</v>
      </c>
      <c r="E369" s="121">
        <v>39552</v>
      </c>
      <c r="F369" s="3" t="s">
        <v>175</v>
      </c>
      <c r="G369" s="3">
        <v>1082</v>
      </c>
      <c r="H369" s="3">
        <v>23523</v>
      </c>
      <c r="I369" s="3">
        <v>11053</v>
      </c>
      <c r="J369" s="3">
        <v>12470</v>
      </c>
    </row>
    <row r="370" spans="2:10" x14ac:dyDescent="0.25">
      <c r="B370" s="120">
        <v>357</v>
      </c>
      <c r="C370" s="122" t="s">
        <v>137</v>
      </c>
      <c r="D370" s="122" t="s">
        <v>136</v>
      </c>
      <c r="E370" s="123">
        <v>39580</v>
      </c>
      <c r="F370" s="122" t="s">
        <v>175</v>
      </c>
      <c r="G370" s="122">
        <v>1112</v>
      </c>
      <c r="H370" s="122">
        <v>22960</v>
      </c>
      <c r="I370" s="122">
        <v>9422</v>
      </c>
      <c r="J370" s="122">
        <v>13538</v>
      </c>
    </row>
    <row r="371" spans="2:10" x14ac:dyDescent="0.25">
      <c r="B371" s="120">
        <v>358</v>
      </c>
      <c r="C371" s="3" t="s">
        <v>132</v>
      </c>
      <c r="D371" s="3" t="s">
        <v>136</v>
      </c>
      <c r="E371" s="121">
        <v>39639</v>
      </c>
      <c r="F371" s="3" t="s">
        <v>175</v>
      </c>
      <c r="G371" s="3">
        <v>494</v>
      </c>
      <c r="H371" s="3">
        <v>9952</v>
      </c>
      <c r="I371" s="3">
        <v>4865</v>
      </c>
      <c r="J371" s="3">
        <v>5087</v>
      </c>
    </row>
    <row r="372" spans="2:10" x14ac:dyDescent="0.25">
      <c r="B372" s="120">
        <v>359</v>
      </c>
      <c r="C372" s="122" t="s">
        <v>137</v>
      </c>
      <c r="D372" s="122" t="s">
        <v>136</v>
      </c>
      <c r="E372" s="123">
        <v>39652</v>
      </c>
      <c r="F372" s="122" t="s">
        <v>175</v>
      </c>
      <c r="G372" s="122">
        <v>1339</v>
      </c>
      <c r="H372" s="122">
        <v>32123</v>
      </c>
      <c r="I372" s="122">
        <v>13685</v>
      </c>
      <c r="J372" s="122">
        <v>18438</v>
      </c>
    </row>
    <row r="373" spans="2:10" x14ac:dyDescent="0.25">
      <c r="B373" s="120">
        <v>360</v>
      </c>
      <c r="C373" s="3" t="s">
        <v>132</v>
      </c>
      <c r="D373" s="3" t="s">
        <v>136</v>
      </c>
      <c r="E373" s="121">
        <v>39709</v>
      </c>
      <c r="F373" s="3" t="s">
        <v>175</v>
      </c>
      <c r="G373" s="3">
        <v>216</v>
      </c>
      <c r="H373" s="3">
        <v>4951</v>
      </c>
      <c r="I373" s="3">
        <v>2210</v>
      </c>
      <c r="J373" s="3">
        <v>2741</v>
      </c>
    </row>
    <row r="374" spans="2:10" x14ac:dyDescent="0.25">
      <c r="B374" s="120">
        <v>361</v>
      </c>
      <c r="C374" s="122" t="s">
        <v>135</v>
      </c>
      <c r="D374" s="122" t="s">
        <v>136</v>
      </c>
      <c r="E374" s="123">
        <v>39163</v>
      </c>
      <c r="F374" s="122" t="s">
        <v>172</v>
      </c>
      <c r="G374" s="122">
        <v>270</v>
      </c>
      <c r="H374" s="122">
        <v>6450</v>
      </c>
      <c r="I374" s="122">
        <v>2759</v>
      </c>
      <c r="J374" s="122">
        <v>3691</v>
      </c>
    </row>
    <row r="375" spans="2:10" x14ac:dyDescent="0.25">
      <c r="B375" s="120">
        <v>362</v>
      </c>
      <c r="C375" s="122" t="s">
        <v>132</v>
      </c>
      <c r="D375" s="122" t="s">
        <v>136</v>
      </c>
      <c r="E375" s="123">
        <v>39160</v>
      </c>
      <c r="F375" s="122" t="s">
        <v>176</v>
      </c>
      <c r="G375" s="122">
        <v>700</v>
      </c>
      <c r="H375" s="122">
        <v>16849</v>
      </c>
      <c r="I375" s="122">
        <v>7154</v>
      </c>
      <c r="J375" s="122">
        <v>9695</v>
      </c>
    </row>
    <row r="376" spans="2:10" x14ac:dyDescent="0.25">
      <c r="B376" s="120">
        <v>363</v>
      </c>
      <c r="C376" s="3" t="s">
        <v>137</v>
      </c>
      <c r="D376" s="3" t="s">
        <v>136</v>
      </c>
      <c r="E376" s="121">
        <v>39240</v>
      </c>
      <c r="F376" s="3" t="s">
        <v>176</v>
      </c>
      <c r="G376" s="3">
        <v>210</v>
      </c>
      <c r="H376" s="3">
        <v>4534</v>
      </c>
      <c r="I376" s="3">
        <v>2066</v>
      </c>
      <c r="J376" s="3">
        <v>2468</v>
      </c>
    </row>
    <row r="377" spans="2:10" x14ac:dyDescent="0.25">
      <c r="B377" s="120">
        <v>364</v>
      </c>
      <c r="C377" s="122" t="s">
        <v>137</v>
      </c>
      <c r="D377" s="122" t="s">
        <v>136</v>
      </c>
      <c r="E377" s="123">
        <v>39315</v>
      </c>
      <c r="F377" s="122" t="s">
        <v>176</v>
      </c>
      <c r="G377" s="122">
        <v>810</v>
      </c>
      <c r="H377" s="122">
        <v>16419</v>
      </c>
      <c r="I377" s="122">
        <v>6861</v>
      </c>
      <c r="J377" s="122">
        <v>9558</v>
      </c>
    </row>
    <row r="378" spans="2:10" x14ac:dyDescent="0.25">
      <c r="B378" s="120">
        <v>365</v>
      </c>
      <c r="C378" s="3" t="s">
        <v>137</v>
      </c>
      <c r="D378" s="3" t="s">
        <v>136</v>
      </c>
      <c r="E378" s="121">
        <v>39366</v>
      </c>
      <c r="F378" s="3" t="s">
        <v>176</v>
      </c>
      <c r="G378" s="3">
        <v>100</v>
      </c>
      <c r="H378" s="3">
        <v>2066</v>
      </c>
      <c r="I378" s="3">
        <v>847</v>
      </c>
      <c r="J378" s="3">
        <v>1219</v>
      </c>
    </row>
    <row r="379" spans="2:10" x14ac:dyDescent="0.25">
      <c r="B379" s="120">
        <v>366</v>
      </c>
      <c r="C379" s="122" t="s">
        <v>137</v>
      </c>
      <c r="D379" s="122" t="s">
        <v>136</v>
      </c>
      <c r="E379" s="123">
        <v>39381</v>
      </c>
      <c r="F379" s="122" t="s">
        <v>176</v>
      </c>
      <c r="G379" s="122">
        <v>480</v>
      </c>
      <c r="H379" s="122">
        <v>10296</v>
      </c>
      <c r="I379" s="122">
        <v>4906</v>
      </c>
      <c r="J379" s="122">
        <v>5390</v>
      </c>
    </row>
    <row r="380" spans="2:10" x14ac:dyDescent="0.25">
      <c r="B380" s="120">
        <v>367</v>
      </c>
      <c r="C380" s="3" t="s">
        <v>137</v>
      </c>
      <c r="D380" s="3" t="s">
        <v>136</v>
      </c>
      <c r="E380" s="121">
        <v>39435</v>
      </c>
      <c r="F380" s="3" t="s">
        <v>176</v>
      </c>
      <c r="G380" s="3">
        <v>1120</v>
      </c>
      <c r="H380" s="3">
        <v>19914</v>
      </c>
      <c r="I380" s="3">
        <v>9486</v>
      </c>
      <c r="J380" s="3">
        <v>10428</v>
      </c>
    </row>
    <row r="381" spans="2:10" x14ac:dyDescent="0.25">
      <c r="B381" s="120">
        <v>368</v>
      </c>
      <c r="C381" s="122" t="s">
        <v>135</v>
      </c>
      <c r="D381" s="122" t="s">
        <v>136</v>
      </c>
      <c r="E381" s="123">
        <v>39443</v>
      </c>
      <c r="F381" s="122" t="s">
        <v>176</v>
      </c>
      <c r="G381" s="122">
        <v>1080</v>
      </c>
      <c r="H381" s="122">
        <v>26266</v>
      </c>
      <c r="I381" s="122">
        <v>11038</v>
      </c>
      <c r="J381" s="122">
        <v>15228</v>
      </c>
    </row>
    <row r="382" spans="2:10" x14ac:dyDescent="0.25">
      <c r="B382" s="120">
        <v>369</v>
      </c>
      <c r="C382" s="3" t="s">
        <v>137</v>
      </c>
      <c r="D382" s="3" t="s">
        <v>136</v>
      </c>
      <c r="E382" s="121">
        <v>39476</v>
      </c>
      <c r="F382" s="3" t="s">
        <v>176</v>
      </c>
      <c r="G382" s="3">
        <v>834</v>
      </c>
      <c r="H382" s="3">
        <v>16912</v>
      </c>
      <c r="I382" s="3">
        <v>7067</v>
      </c>
      <c r="J382" s="3">
        <v>9845</v>
      </c>
    </row>
    <row r="383" spans="2:10" x14ac:dyDescent="0.25">
      <c r="B383" s="120">
        <v>370</v>
      </c>
      <c r="C383" s="122" t="s">
        <v>137</v>
      </c>
      <c r="D383" s="122" t="s">
        <v>136</v>
      </c>
      <c r="E383" s="123">
        <v>39477</v>
      </c>
      <c r="F383" s="122" t="s">
        <v>176</v>
      </c>
      <c r="G383" s="122">
        <v>494</v>
      </c>
      <c r="H383" s="122">
        <v>10605</v>
      </c>
      <c r="I383" s="122">
        <v>5053</v>
      </c>
      <c r="J383" s="122">
        <v>5552</v>
      </c>
    </row>
    <row r="384" spans="2:10" x14ac:dyDescent="0.25">
      <c r="B384" s="120">
        <v>371</v>
      </c>
      <c r="C384" s="3" t="s">
        <v>137</v>
      </c>
      <c r="D384" s="3" t="s">
        <v>136</v>
      </c>
      <c r="E384" s="121">
        <v>39538</v>
      </c>
      <c r="F384" s="3" t="s">
        <v>176</v>
      </c>
      <c r="G384" s="3">
        <v>103</v>
      </c>
      <c r="H384" s="3">
        <v>2128</v>
      </c>
      <c r="I384" s="3">
        <v>872</v>
      </c>
      <c r="J384" s="3">
        <v>1256</v>
      </c>
    </row>
    <row r="385" spans="2:10" x14ac:dyDescent="0.25">
      <c r="B385" s="120">
        <v>372</v>
      </c>
      <c r="C385" s="122" t="s">
        <v>135</v>
      </c>
      <c r="D385" s="122" t="s">
        <v>136</v>
      </c>
      <c r="E385" s="123">
        <v>39563</v>
      </c>
      <c r="F385" s="122" t="s">
        <v>176</v>
      </c>
      <c r="G385" s="122">
        <v>1112</v>
      </c>
      <c r="H385" s="122">
        <v>27054</v>
      </c>
      <c r="I385" s="122">
        <v>11369</v>
      </c>
      <c r="J385" s="122">
        <v>15685</v>
      </c>
    </row>
    <row r="386" spans="2:10" x14ac:dyDescent="0.25">
      <c r="B386" s="120">
        <v>373</v>
      </c>
      <c r="C386" s="3" t="s">
        <v>137</v>
      </c>
      <c r="D386" s="3" t="s">
        <v>136</v>
      </c>
      <c r="E386" s="121">
        <v>39584</v>
      </c>
      <c r="F386" s="3" t="s">
        <v>176</v>
      </c>
      <c r="G386" s="3">
        <v>1154</v>
      </c>
      <c r="H386" s="3">
        <v>20511</v>
      </c>
      <c r="I386" s="3">
        <v>9771</v>
      </c>
      <c r="J386" s="3">
        <v>10740</v>
      </c>
    </row>
    <row r="387" spans="2:10" x14ac:dyDescent="0.25">
      <c r="B387" s="120">
        <v>374</v>
      </c>
      <c r="C387" s="122" t="s">
        <v>137</v>
      </c>
      <c r="D387" s="122" t="s">
        <v>136</v>
      </c>
      <c r="E387" s="123">
        <v>39757</v>
      </c>
      <c r="F387" s="122" t="s">
        <v>176</v>
      </c>
      <c r="G387" s="122">
        <v>216</v>
      </c>
      <c r="H387" s="122">
        <v>4670</v>
      </c>
      <c r="I387" s="122">
        <v>2128</v>
      </c>
      <c r="J387" s="122">
        <v>2542</v>
      </c>
    </row>
    <row r="388" spans="2:10" x14ac:dyDescent="0.25">
      <c r="B388" s="120">
        <v>375</v>
      </c>
      <c r="C388" s="3" t="s">
        <v>132</v>
      </c>
      <c r="D388" s="3" t="s">
        <v>136</v>
      </c>
      <c r="E388" s="121">
        <v>39766</v>
      </c>
      <c r="F388" s="3" t="s">
        <v>176</v>
      </c>
      <c r="G388" s="3">
        <v>721</v>
      </c>
      <c r="H388" s="3">
        <v>17354</v>
      </c>
      <c r="I388" s="3">
        <v>7369</v>
      </c>
      <c r="J388" s="3">
        <v>9985</v>
      </c>
    </row>
    <row r="389" spans="2:10" x14ac:dyDescent="0.25">
      <c r="B389" s="120">
        <v>376</v>
      </c>
      <c r="C389" s="3" t="s">
        <v>135</v>
      </c>
      <c r="D389" s="3" t="s">
        <v>136</v>
      </c>
      <c r="E389" s="121">
        <v>39189</v>
      </c>
      <c r="F389" s="3" t="s">
        <v>147</v>
      </c>
      <c r="G389" s="3">
        <v>140</v>
      </c>
      <c r="H389" s="3">
        <v>2842</v>
      </c>
      <c r="I389" s="3">
        <v>1378</v>
      </c>
      <c r="J389" s="3">
        <v>1464</v>
      </c>
    </row>
    <row r="390" spans="2:10" x14ac:dyDescent="0.25">
      <c r="B390" s="120">
        <v>377</v>
      </c>
      <c r="C390" s="122" t="s">
        <v>132</v>
      </c>
      <c r="D390" s="122" t="s">
        <v>136</v>
      </c>
      <c r="E390" s="123">
        <v>39280</v>
      </c>
      <c r="F390" s="122" t="s">
        <v>147</v>
      </c>
      <c r="G390" s="122">
        <v>1200</v>
      </c>
      <c r="H390" s="122">
        <v>27108</v>
      </c>
      <c r="I390" s="122">
        <v>12264</v>
      </c>
      <c r="J390" s="122">
        <v>14844</v>
      </c>
    </row>
    <row r="391" spans="2:10" x14ac:dyDescent="0.25">
      <c r="B391" s="120">
        <v>378</v>
      </c>
      <c r="C391" s="3" t="s">
        <v>132</v>
      </c>
      <c r="D391" s="3" t="s">
        <v>136</v>
      </c>
      <c r="E391" s="121">
        <v>39163</v>
      </c>
      <c r="F391" s="3" t="s">
        <v>149</v>
      </c>
      <c r="G391" s="3">
        <v>1170</v>
      </c>
      <c r="H391" s="3">
        <v>24675</v>
      </c>
      <c r="I391" s="3">
        <v>9910</v>
      </c>
      <c r="J391" s="3">
        <v>14765</v>
      </c>
    </row>
    <row r="392" spans="2:10" x14ac:dyDescent="0.25">
      <c r="B392" s="120">
        <v>379</v>
      </c>
      <c r="C392" s="122" t="s">
        <v>137</v>
      </c>
      <c r="D392" s="122" t="s">
        <v>136</v>
      </c>
      <c r="E392" s="123">
        <v>39169</v>
      </c>
      <c r="F392" s="122" t="s">
        <v>149</v>
      </c>
      <c r="G392" s="122">
        <v>130</v>
      </c>
      <c r="H392" s="122">
        <v>2670</v>
      </c>
      <c r="I392" s="122">
        <v>1279</v>
      </c>
      <c r="J392" s="122">
        <v>1391</v>
      </c>
    </row>
    <row r="393" spans="2:10" x14ac:dyDescent="0.25">
      <c r="B393" s="120">
        <v>380</v>
      </c>
      <c r="C393" s="3" t="s">
        <v>132</v>
      </c>
      <c r="D393" s="3" t="s">
        <v>136</v>
      </c>
      <c r="E393" s="121">
        <v>39281</v>
      </c>
      <c r="F393" s="3" t="s">
        <v>149</v>
      </c>
      <c r="G393" s="3">
        <v>110</v>
      </c>
      <c r="H393" s="3">
        <v>2713</v>
      </c>
      <c r="I393" s="3">
        <v>1124</v>
      </c>
      <c r="J393" s="3">
        <v>1589</v>
      </c>
    </row>
    <row r="394" spans="2:10" x14ac:dyDescent="0.25">
      <c r="B394" s="120">
        <v>381</v>
      </c>
      <c r="C394" s="122" t="s">
        <v>132</v>
      </c>
      <c r="D394" s="122" t="s">
        <v>136</v>
      </c>
      <c r="E394" s="123">
        <v>39534</v>
      </c>
      <c r="F394" s="122" t="s">
        <v>149</v>
      </c>
      <c r="G394" s="122">
        <v>113</v>
      </c>
      <c r="H394" s="122">
        <v>2794</v>
      </c>
      <c r="I394" s="122">
        <v>1158</v>
      </c>
      <c r="J394" s="122">
        <v>1636</v>
      </c>
    </row>
    <row r="395" spans="2:10" x14ac:dyDescent="0.25">
      <c r="B395" s="120">
        <v>382</v>
      </c>
      <c r="C395" s="3" t="s">
        <v>137</v>
      </c>
      <c r="D395" s="3" t="s">
        <v>136</v>
      </c>
      <c r="E395" s="121">
        <v>39549</v>
      </c>
      <c r="F395" s="3" t="s">
        <v>149</v>
      </c>
      <c r="G395" s="3">
        <v>134</v>
      </c>
      <c r="H395" s="3">
        <v>2750</v>
      </c>
      <c r="I395" s="3">
        <v>1317</v>
      </c>
      <c r="J395" s="3">
        <v>1433</v>
      </c>
    </row>
    <row r="396" spans="2:10" x14ac:dyDescent="0.25">
      <c r="B396" s="120">
        <v>383</v>
      </c>
      <c r="C396" s="122" t="s">
        <v>132</v>
      </c>
      <c r="D396" s="122" t="s">
        <v>136</v>
      </c>
      <c r="E396" s="123">
        <v>39632</v>
      </c>
      <c r="F396" s="122" t="s">
        <v>149</v>
      </c>
      <c r="G396" s="122">
        <v>1205</v>
      </c>
      <c r="H396" s="122">
        <v>25415</v>
      </c>
      <c r="I396" s="122">
        <v>10207</v>
      </c>
      <c r="J396" s="122">
        <v>15208</v>
      </c>
    </row>
    <row r="397" spans="2:10" x14ac:dyDescent="0.25">
      <c r="B397" s="120">
        <v>384</v>
      </c>
      <c r="C397" s="3" t="s">
        <v>132</v>
      </c>
      <c r="D397" s="3" t="s">
        <v>136</v>
      </c>
      <c r="E397" s="121">
        <v>39098</v>
      </c>
      <c r="F397" s="3" t="s">
        <v>151</v>
      </c>
      <c r="G397" s="3">
        <v>180</v>
      </c>
      <c r="H397" s="3">
        <v>4023</v>
      </c>
      <c r="I397" s="3">
        <v>1771</v>
      </c>
      <c r="J397" s="3">
        <v>2252</v>
      </c>
    </row>
    <row r="398" spans="2:10" x14ac:dyDescent="0.25">
      <c r="B398" s="120">
        <v>385</v>
      </c>
      <c r="C398" s="122" t="s">
        <v>135</v>
      </c>
      <c r="D398" s="122" t="s">
        <v>136</v>
      </c>
      <c r="E398" s="123">
        <v>39240</v>
      </c>
      <c r="F398" s="122" t="s">
        <v>151</v>
      </c>
      <c r="G398" s="122">
        <v>900</v>
      </c>
      <c r="H398" s="122">
        <v>19800</v>
      </c>
      <c r="I398" s="122">
        <v>8856</v>
      </c>
      <c r="J398" s="122">
        <v>10944</v>
      </c>
    </row>
    <row r="399" spans="2:10" x14ac:dyDescent="0.25">
      <c r="B399" s="120">
        <v>386</v>
      </c>
      <c r="C399" s="3" t="s">
        <v>137</v>
      </c>
      <c r="D399" s="3" t="s">
        <v>136</v>
      </c>
      <c r="E399" s="121">
        <v>39259</v>
      </c>
      <c r="F399" s="3" t="s">
        <v>151</v>
      </c>
      <c r="G399" s="3">
        <v>1200</v>
      </c>
      <c r="H399" s="3">
        <v>24108</v>
      </c>
      <c r="I399" s="3">
        <v>11808</v>
      </c>
      <c r="J399" s="3">
        <v>12300</v>
      </c>
    </row>
    <row r="400" spans="2:10" x14ac:dyDescent="0.25">
      <c r="B400" s="120">
        <v>387</v>
      </c>
      <c r="C400" s="122" t="s">
        <v>135</v>
      </c>
      <c r="D400" s="122" t="s">
        <v>136</v>
      </c>
      <c r="E400" s="123">
        <v>39377</v>
      </c>
      <c r="F400" s="122" t="s">
        <v>151</v>
      </c>
      <c r="G400" s="122">
        <v>1300</v>
      </c>
      <c r="H400" s="122">
        <v>29289</v>
      </c>
      <c r="I400" s="122">
        <v>13286</v>
      </c>
      <c r="J400" s="122">
        <v>16003</v>
      </c>
    </row>
    <row r="401" spans="2:10" x14ac:dyDescent="0.25">
      <c r="B401" s="120">
        <v>388</v>
      </c>
      <c r="C401" s="3" t="s">
        <v>135</v>
      </c>
      <c r="D401" s="3" t="s">
        <v>136</v>
      </c>
      <c r="E401" s="121">
        <v>39388</v>
      </c>
      <c r="F401" s="3" t="s">
        <v>151</v>
      </c>
      <c r="G401" s="3">
        <v>330</v>
      </c>
      <c r="H401" s="3">
        <v>7326</v>
      </c>
      <c r="I401" s="3">
        <v>3373</v>
      </c>
      <c r="J401" s="3">
        <v>3953</v>
      </c>
    </row>
    <row r="402" spans="2:10" x14ac:dyDescent="0.25">
      <c r="B402" s="120">
        <v>389</v>
      </c>
      <c r="C402" s="122" t="s">
        <v>132</v>
      </c>
      <c r="D402" s="122" t="s">
        <v>136</v>
      </c>
      <c r="E402" s="123">
        <v>39444</v>
      </c>
      <c r="F402" s="122" t="s">
        <v>151</v>
      </c>
      <c r="G402" s="122">
        <v>400</v>
      </c>
      <c r="H402" s="122">
        <v>7884</v>
      </c>
      <c r="I402" s="122">
        <v>3388</v>
      </c>
      <c r="J402" s="122">
        <v>4496</v>
      </c>
    </row>
    <row r="403" spans="2:10" x14ac:dyDescent="0.25">
      <c r="B403" s="120">
        <v>390</v>
      </c>
      <c r="C403" s="3" t="s">
        <v>137</v>
      </c>
      <c r="D403" s="3" t="s">
        <v>136</v>
      </c>
      <c r="E403" s="121">
        <v>39540</v>
      </c>
      <c r="F403" s="3" t="s">
        <v>151</v>
      </c>
      <c r="G403" s="3">
        <v>1236</v>
      </c>
      <c r="H403" s="3">
        <v>24831</v>
      </c>
      <c r="I403" s="3">
        <v>12162</v>
      </c>
      <c r="J403" s="3">
        <v>12669</v>
      </c>
    </row>
    <row r="404" spans="2:10" x14ac:dyDescent="0.25">
      <c r="B404" s="120">
        <v>391</v>
      </c>
      <c r="C404" s="122" t="s">
        <v>132</v>
      </c>
      <c r="D404" s="122" t="s">
        <v>136</v>
      </c>
      <c r="E404" s="123">
        <v>39552</v>
      </c>
      <c r="F404" s="122" t="s">
        <v>151</v>
      </c>
      <c r="G404" s="122">
        <v>412</v>
      </c>
      <c r="H404" s="122">
        <v>8121</v>
      </c>
      <c r="I404" s="122">
        <v>3490</v>
      </c>
      <c r="J404" s="122">
        <v>4631</v>
      </c>
    </row>
    <row r="405" spans="2:10" x14ac:dyDescent="0.25">
      <c r="B405" s="120">
        <v>392</v>
      </c>
      <c r="C405" s="3" t="s">
        <v>135</v>
      </c>
      <c r="D405" s="3" t="s">
        <v>136</v>
      </c>
      <c r="E405" s="121">
        <v>39596</v>
      </c>
      <c r="F405" s="3" t="s">
        <v>151</v>
      </c>
      <c r="G405" s="3">
        <v>927</v>
      </c>
      <c r="H405" s="3">
        <v>20394</v>
      </c>
      <c r="I405" s="3">
        <v>9122</v>
      </c>
      <c r="J405" s="3">
        <v>11272</v>
      </c>
    </row>
    <row r="406" spans="2:10" x14ac:dyDescent="0.25">
      <c r="B406" s="120">
        <v>393</v>
      </c>
      <c r="C406" s="122" t="s">
        <v>135</v>
      </c>
      <c r="D406" s="122" t="s">
        <v>136</v>
      </c>
      <c r="E406" s="123">
        <v>39625</v>
      </c>
      <c r="F406" s="122" t="s">
        <v>151</v>
      </c>
      <c r="G406" s="122">
        <v>340</v>
      </c>
      <c r="H406" s="122">
        <v>7546</v>
      </c>
      <c r="I406" s="122">
        <v>3474</v>
      </c>
      <c r="J406" s="122">
        <v>4072</v>
      </c>
    </row>
    <row r="407" spans="2:10" x14ac:dyDescent="0.25">
      <c r="B407" s="120">
        <v>394</v>
      </c>
      <c r="C407" s="3" t="s">
        <v>132</v>
      </c>
      <c r="D407" s="3" t="s">
        <v>136</v>
      </c>
      <c r="E407" s="121">
        <v>39645</v>
      </c>
      <c r="F407" s="3" t="s">
        <v>151</v>
      </c>
      <c r="G407" s="3">
        <v>185</v>
      </c>
      <c r="H407" s="3">
        <v>4144</v>
      </c>
      <c r="I407" s="3">
        <v>1824</v>
      </c>
      <c r="J407" s="3">
        <v>2320</v>
      </c>
    </row>
    <row r="408" spans="2:10" x14ac:dyDescent="0.25">
      <c r="B408" s="120">
        <v>395</v>
      </c>
      <c r="C408" s="122" t="s">
        <v>135</v>
      </c>
      <c r="D408" s="122" t="s">
        <v>136</v>
      </c>
      <c r="E408" s="123">
        <v>39813</v>
      </c>
      <c r="F408" s="122" t="s">
        <v>151</v>
      </c>
      <c r="G408" s="122">
        <v>1339</v>
      </c>
      <c r="H408" s="122">
        <v>30168</v>
      </c>
      <c r="I408" s="122">
        <v>13685</v>
      </c>
      <c r="J408" s="122">
        <v>16483</v>
      </c>
    </row>
    <row r="409" spans="2:10" x14ac:dyDescent="0.25">
      <c r="B409" s="120">
        <v>396</v>
      </c>
      <c r="C409" s="3" t="s">
        <v>132</v>
      </c>
      <c r="D409" s="3" t="s">
        <v>136</v>
      </c>
      <c r="E409" s="121">
        <v>39127</v>
      </c>
      <c r="F409" s="3" t="s">
        <v>152</v>
      </c>
      <c r="G409" s="3">
        <v>300</v>
      </c>
      <c r="H409" s="3">
        <v>6765</v>
      </c>
      <c r="I409" s="3">
        <v>3066</v>
      </c>
      <c r="J409" s="3">
        <v>3699</v>
      </c>
    </row>
    <row r="410" spans="2:10" x14ac:dyDescent="0.25">
      <c r="B410" s="120">
        <v>397</v>
      </c>
      <c r="C410" s="122" t="s">
        <v>137</v>
      </c>
      <c r="D410" s="122" t="s">
        <v>136</v>
      </c>
      <c r="E410" s="123">
        <v>39395</v>
      </c>
      <c r="F410" s="122" t="s">
        <v>152</v>
      </c>
      <c r="G410" s="122">
        <v>420</v>
      </c>
      <c r="H410" s="122">
        <v>10504</v>
      </c>
      <c r="I410" s="122">
        <v>4292</v>
      </c>
      <c r="J410" s="122">
        <v>6212</v>
      </c>
    </row>
    <row r="411" spans="2:10" x14ac:dyDescent="0.25">
      <c r="B411" s="120">
        <v>398</v>
      </c>
      <c r="C411" s="3" t="s">
        <v>132</v>
      </c>
      <c r="D411" s="3" t="s">
        <v>136</v>
      </c>
      <c r="E411" s="121">
        <v>39500</v>
      </c>
      <c r="F411" s="3" t="s">
        <v>152</v>
      </c>
      <c r="G411" s="3">
        <v>309</v>
      </c>
      <c r="H411" s="3">
        <v>6968</v>
      </c>
      <c r="I411" s="3">
        <v>3158</v>
      </c>
      <c r="J411" s="3">
        <v>3810</v>
      </c>
    </row>
    <row r="412" spans="2:10" x14ac:dyDescent="0.25">
      <c r="B412" s="120">
        <v>399</v>
      </c>
      <c r="C412" s="122" t="s">
        <v>137</v>
      </c>
      <c r="D412" s="122" t="s">
        <v>136</v>
      </c>
      <c r="E412" s="123">
        <v>39791</v>
      </c>
      <c r="F412" s="122" t="s">
        <v>152</v>
      </c>
      <c r="G412" s="122">
        <v>433</v>
      </c>
      <c r="H412" s="122">
        <v>10819</v>
      </c>
      <c r="I412" s="122">
        <v>4421</v>
      </c>
      <c r="J412" s="122">
        <v>6398</v>
      </c>
    </row>
    <row r="413" spans="2:10" x14ac:dyDescent="0.25">
      <c r="B413" s="120">
        <v>400</v>
      </c>
      <c r="C413" s="3" t="s">
        <v>135</v>
      </c>
      <c r="D413" s="3" t="s">
        <v>136</v>
      </c>
      <c r="E413" s="121">
        <v>39695</v>
      </c>
      <c r="F413" s="3" t="s">
        <v>173</v>
      </c>
      <c r="G413" s="3">
        <v>278</v>
      </c>
      <c r="H413" s="3">
        <v>6644</v>
      </c>
      <c r="I413" s="3">
        <v>2842</v>
      </c>
      <c r="J413" s="3">
        <v>3802</v>
      </c>
    </row>
    <row r="414" spans="2:10" x14ac:dyDescent="0.25">
      <c r="B414" s="120">
        <v>401</v>
      </c>
      <c r="C414" s="3" t="s">
        <v>132</v>
      </c>
      <c r="D414" s="3" t="s">
        <v>136</v>
      </c>
      <c r="E414" s="121">
        <v>39209</v>
      </c>
      <c r="F414" s="3" t="s">
        <v>156</v>
      </c>
      <c r="G414" s="3">
        <v>450</v>
      </c>
      <c r="H414" s="3">
        <v>10958</v>
      </c>
      <c r="I414" s="3">
        <v>4599</v>
      </c>
      <c r="J414" s="3">
        <v>6359</v>
      </c>
    </row>
    <row r="415" spans="2:10" x14ac:dyDescent="0.25">
      <c r="B415" s="120">
        <v>402</v>
      </c>
      <c r="C415" s="122" t="s">
        <v>137</v>
      </c>
      <c r="D415" s="122" t="s">
        <v>136</v>
      </c>
      <c r="E415" s="123">
        <v>39268</v>
      </c>
      <c r="F415" s="122" t="s">
        <v>156</v>
      </c>
      <c r="G415" s="122">
        <v>330</v>
      </c>
      <c r="H415" s="122">
        <v>7405</v>
      </c>
      <c r="I415" s="122">
        <v>3373</v>
      </c>
      <c r="J415" s="122">
        <v>4032</v>
      </c>
    </row>
    <row r="416" spans="2:10" x14ac:dyDescent="0.25">
      <c r="B416" s="120">
        <v>403</v>
      </c>
      <c r="C416" s="3" t="s">
        <v>137</v>
      </c>
      <c r="D416" s="3" t="s">
        <v>136</v>
      </c>
      <c r="E416" s="121">
        <v>39303</v>
      </c>
      <c r="F416" s="3" t="s">
        <v>156</v>
      </c>
      <c r="G416" s="3">
        <v>350</v>
      </c>
      <c r="H416" s="3">
        <v>7234</v>
      </c>
      <c r="I416" s="3">
        <v>3577</v>
      </c>
      <c r="J416" s="3">
        <v>3657</v>
      </c>
    </row>
    <row r="417" spans="2:10" x14ac:dyDescent="0.25">
      <c r="B417" s="120">
        <v>404</v>
      </c>
      <c r="C417" s="122" t="s">
        <v>132</v>
      </c>
      <c r="D417" s="122" t="s">
        <v>136</v>
      </c>
      <c r="E417" s="123">
        <v>39797</v>
      </c>
      <c r="F417" s="122" t="s">
        <v>156</v>
      </c>
      <c r="G417" s="122">
        <v>464</v>
      </c>
      <c r="H417" s="122">
        <v>11287</v>
      </c>
      <c r="I417" s="122">
        <v>4737</v>
      </c>
      <c r="J417" s="122">
        <v>6550</v>
      </c>
    </row>
    <row r="418" spans="2:10" x14ac:dyDescent="0.25">
      <c r="B418" s="120">
        <v>405</v>
      </c>
      <c r="C418" s="3" t="s">
        <v>137</v>
      </c>
      <c r="D418" s="3" t="s">
        <v>136</v>
      </c>
      <c r="E418" s="121">
        <v>39801</v>
      </c>
      <c r="F418" s="3" t="s">
        <v>156</v>
      </c>
      <c r="G418" s="3">
        <v>361</v>
      </c>
      <c r="H418" s="3">
        <v>7451</v>
      </c>
      <c r="I418" s="3">
        <v>3684</v>
      </c>
      <c r="J418" s="3">
        <v>3767</v>
      </c>
    </row>
    <row r="419" spans="2:10" x14ac:dyDescent="0.25">
      <c r="B419" s="120">
        <v>406</v>
      </c>
      <c r="C419" s="122" t="s">
        <v>137</v>
      </c>
      <c r="D419" s="122" t="s">
        <v>136</v>
      </c>
      <c r="E419" s="123">
        <v>39805</v>
      </c>
      <c r="F419" s="122" t="s">
        <v>156</v>
      </c>
      <c r="G419" s="122">
        <v>340</v>
      </c>
      <c r="H419" s="122">
        <v>7627</v>
      </c>
      <c r="I419" s="122">
        <v>3474</v>
      </c>
      <c r="J419" s="122">
        <v>4153</v>
      </c>
    </row>
    <row r="420" spans="2:10" x14ac:dyDescent="0.25">
      <c r="B420" s="120">
        <v>407</v>
      </c>
      <c r="C420" s="3" t="s">
        <v>135</v>
      </c>
      <c r="D420" s="3" t="s">
        <v>136</v>
      </c>
      <c r="E420" s="121">
        <v>39108</v>
      </c>
      <c r="F420" s="3" t="s">
        <v>158</v>
      </c>
      <c r="G420" s="3">
        <v>420</v>
      </c>
      <c r="H420" s="3">
        <v>8186</v>
      </c>
      <c r="I420" s="3">
        <v>3557</v>
      </c>
      <c r="J420" s="3">
        <v>4629</v>
      </c>
    </row>
    <row r="421" spans="2:10" x14ac:dyDescent="0.25">
      <c r="B421" s="120">
        <v>408</v>
      </c>
      <c r="C421" s="122" t="s">
        <v>132</v>
      </c>
      <c r="D421" s="122" t="s">
        <v>136</v>
      </c>
      <c r="E421" s="123">
        <v>39202</v>
      </c>
      <c r="F421" s="122" t="s">
        <v>158</v>
      </c>
      <c r="G421" s="122">
        <v>550</v>
      </c>
      <c r="H421" s="122">
        <v>11171</v>
      </c>
      <c r="I421" s="122">
        <v>4659</v>
      </c>
      <c r="J421" s="122">
        <v>6512</v>
      </c>
    </row>
    <row r="422" spans="2:10" x14ac:dyDescent="0.25">
      <c r="B422" s="120">
        <v>409</v>
      </c>
      <c r="C422" s="3" t="s">
        <v>137</v>
      </c>
      <c r="D422" s="3" t="s">
        <v>136</v>
      </c>
      <c r="E422" s="121">
        <v>39210</v>
      </c>
      <c r="F422" s="3" t="s">
        <v>158</v>
      </c>
      <c r="G422" s="3">
        <v>560</v>
      </c>
      <c r="H422" s="3">
        <v>11362</v>
      </c>
      <c r="I422" s="3">
        <v>5510</v>
      </c>
      <c r="J422" s="3">
        <v>5852</v>
      </c>
    </row>
    <row r="423" spans="2:10" x14ac:dyDescent="0.25">
      <c r="B423" s="120">
        <v>410</v>
      </c>
      <c r="C423" s="122" t="s">
        <v>135</v>
      </c>
      <c r="D423" s="122" t="s">
        <v>136</v>
      </c>
      <c r="E423" s="123">
        <v>39324</v>
      </c>
      <c r="F423" s="122" t="s">
        <v>158</v>
      </c>
      <c r="G423" s="122">
        <v>450</v>
      </c>
      <c r="H423" s="122">
        <v>9495</v>
      </c>
      <c r="I423" s="122">
        <v>4599</v>
      </c>
      <c r="J423" s="122">
        <v>4896</v>
      </c>
    </row>
    <row r="424" spans="2:10" x14ac:dyDescent="0.25">
      <c r="B424" s="120">
        <v>411</v>
      </c>
      <c r="C424" s="3" t="s">
        <v>135</v>
      </c>
      <c r="D424" s="3" t="s">
        <v>136</v>
      </c>
      <c r="E424" s="121">
        <v>39388</v>
      </c>
      <c r="F424" s="3" t="s">
        <v>158</v>
      </c>
      <c r="G424" s="3">
        <v>300</v>
      </c>
      <c r="H424" s="3">
        <v>5271</v>
      </c>
      <c r="I424" s="3">
        <v>2541</v>
      </c>
      <c r="J424" s="3">
        <v>2730</v>
      </c>
    </row>
    <row r="425" spans="2:10" x14ac:dyDescent="0.25">
      <c r="B425" s="120">
        <v>412</v>
      </c>
      <c r="C425" s="122" t="s">
        <v>132</v>
      </c>
      <c r="D425" s="122" t="s">
        <v>136</v>
      </c>
      <c r="E425" s="123">
        <v>39430</v>
      </c>
      <c r="F425" s="122" t="s">
        <v>158</v>
      </c>
      <c r="G425" s="122">
        <v>90</v>
      </c>
      <c r="H425" s="122">
        <v>1960</v>
      </c>
      <c r="I425" s="122">
        <v>920</v>
      </c>
      <c r="J425" s="122">
        <v>1040</v>
      </c>
    </row>
    <row r="426" spans="2:10" x14ac:dyDescent="0.25">
      <c r="B426" s="120">
        <v>413</v>
      </c>
      <c r="C426" s="3" t="s">
        <v>135</v>
      </c>
      <c r="D426" s="3" t="s">
        <v>136</v>
      </c>
      <c r="E426" s="121">
        <v>39556</v>
      </c>
      <c r="F426" s="3" t="s">
        <v>158</v>
      </c>
      <c r="G426" s="3">
        <v>309</v>
      </c>
      <c r="H426" s="3">
        <v>5429</v>
      </c>
      <c r="I426" s="3">
        <v>2617</v>
      </c>
      <c r="J426" s="3">
        <v>2812</v>
      </c>
    </row>
    <row r="427" spans="2:10" x14ac:dyDescent="0.25">
      <c r="B427" s="120">
        <v>414</v>
      </c>
      <c r="C427" s="122" t="s">
        <v>135</v>
      </c>
      <c r="D427" s="122" t="s">
        <v>136</v>
      </c>
      <c r="E427" s="123">
        <v>39604</v>
      </c>
      <c r="F427" s="122" t="s">
        <v>158</v>
      </c>
      <c r="G427" s="122">
        <v>464</v>
      </c>
      <c r="H427" s="122">
        <v>9780</v>
      </c>
      <c r="I427" s="122">
        <v>4737</v>
      </c>
      <c r="J427" s="122">
        <v>5043</v>
      </c>
    </row>
    <row r="428" spans="2:10" x14ac:dyDescent="0.25">
      <c r="B428" s="120">
        <v>415</v>
      </c>
      <c r="C428" s="3" t="s">
        <v>135</v>
      </c>
      <c r="D428" s="3" t="s">
        <v>136</v>
      </c>
      <c r="E428" s="121">
        <v>39618</v>
      </c>
      <c r="F428" s="3" t="s">
        <v>158</v>
      </c>
      <c r="G428" s="3">
        <v>433</v>
      </c>
      <c r="H428" s="3">
        <v>8432</v>
      </c>
      <c r="I428" s="3">
        <v>3664</v>
      </c>
      <c r="J428" s="3">
        <v>4768</v>
      </c>
    </row>
    <row r="429" spans="2:10" x14ac:dyDescent="0.25">
      <c r="B429" s="120">
        <v>416</v>
      </c>
      <c r="C429" s="122" t="s">
        <v>132</v>
      </c>
      <c r="D429" s="122" t="s">
        <v>136</v>
      </c>
      <c r="E429" s="123">
        <v>39645</v>
      </c>
      <c r="F429" s="122" t="s">
        <v>158</v>
      </c>
      <c r="G429" s="122">
        <v>567</v>
      </c>
      <c r="H429" s="122">
        <v>11506</v>
      </c>
      <c r="I429" s="122">
        <v>4799</v>
      </c>
      <c r="J429" s="122">
        <v>6707</v>
      </c>
    </row>
    <row r="430" spans="2:10" x14ac:dyDescent="0.25">
      <c r="B430" s="120">
        <v>417</v>
      </c>
      <c r="C430" s="3" t="s">
        <v>132</v>
      </c>
      <c r="D430" s="3" t="s">
        <v>136</v>
      </c>
      <c r="E430" s="121">
        <v>39673</v>
      </c>
      <c r="F430" s="3" t="s">
        <v>158</v>
      </c>
      <c r="G430" s="3">
        <v>93</v>
      </c>
      <c r="H430" s="3">
        <v>2019</v>
      </c>
      <c r="I430" s="3">
        <v>948</v>
      </c>
      <c r="J430" s="3">
        <v>1071</v>
      </c>
    </row>
    <row r="431" spans="2:10" x14ac:dyDescent="0.25">
      <c r="B431" s="120">
        <v>418</v>
      </c>
      <c r="C431" s="122" t="s">
        <v>137</v>
      </c>
      <c r="D431" s="122" t="s">
        <v>136</v>
      </c>
      <c r="E431" s="123">
        <v>39765</v>
      </c>
      <c r="F431" s="122" t="s">
        <v>158</v>
      </c>
      <c r="G431" s="122">
        <v>577</v>
      </c>
      <c r="H431" s="122">
        <v>11703</v>
      </c>
      <c r="I431" s="122">
        <v>5675</v>
      </c>
      <c r="J431" s="122">
        <v>6028</v>
      </c>
    </row>
    <row r="432" spans="2:10" x14ac:dyDescent="0.25">
      <c r="B432" s="120">
        <v>419</v>
      </c>
      <c r="C432" s="3" t="s">
        <v>135</v>
      </c>
      <c r="D432" s="3" t="s">
        <v>136</v>
      </c>
      <c r="E432" s="121">
        <v>39101</v>
      </c>
      <c r="F432" s="3" t="s">
        <v>159</v>
      </c>
      <c r="G432" s="3">
        <v>1260</v>
      </c>
      <c r="H432" s="3">
        <v>24797</v>
      </c>
      <c r="I432" s="3">
        <v>10672</v>
      </c>
      <c r="J432" s="3">
        <v>14125</v>
      </c>
    </row>
    <row r="433" spans="2:10" x14ac:dyDescent="0.25">
      <c r="B433" s="120">
        <v>420</v>
      </c>
      <c r="C433" s="122" t="s">
        <v>132</v>
      </c>
      <c r="D433" s="122" t="s">
        <v>136</v>
      </c>
      <c r="E433" s="123">
        <v>39140</v>
      </c>
      <c r="F433" s="122" t="s">
        <v>159</v>
      </c>
      <c r="G433" s="122">
        <v>360</v>
      </c>
      <c r="H433" s="122">
        <v>8230</v>
      </c>
      <c r="I433" s="122">
        <v>3679</v>
      </c>
      <c r="J433" s="122">
        <v>4551</v>
      </c>
    </row>
    <row r="434" spans="2:10" x14ac:dyDescent="0.25">
      <c r="B434" s="120">
        <v>421</v>
      </c>
      <c r="C434" s="3" t="s">
        <v>135</v>
      </c>
      <c r="D434" s="3" t="s">
        <v>136</v>
      </c>
      <c r="E434" s="121">
        <v>39167</v>
      </c>
      <c r="F434" s="3" t="s">
        <v>159</v>
      </c>
      <c r="G434" s="3">
        <v>450</v>
      </c>
      <c r="H434" s="3">
        <v>9400</v>
      </c>
      <c r="I434" s="3">
        <v>3811</v>
      </c>
      <c r="J434" s="3">
        <v>5589</v>
      </c>
    </row>
    <row r="435" spans="2:10" x14ac:dyDescent="0.25">
      <c r="B435" s="120">
        <v>422</v>
      </c>
      <c r="C435" s="122" t="s">
        <v>135</v>
      </c>
      <c r="D435" s="122" t="s">
        <v>136</v>
      </c>
      <c r="E435" s="123">
        <v>39167</v>
      </c>
      <c r="F435" s="122" t="s">
        <v>159</v>
      </c>
      <c r="G435" s="122">
        <v>630</v>
      </c>
      <c r="H435" s="122">
        <v>15410</v>
      </c>
      <c r="I435" s="122">
        <v>6439</v>
      </c>
      <c r="J435" s="122">
        <v>8971</v>
      </c>
    </row>
    <row r="436" spans="2:10" x14ac:dyDescent="0.25">
      <c r="B436" s="120">
        <v>423</v>
      </c>
      <c r="C436" s="3" t="s">
        <v>135</v>
      </c>
      <c r="D436" s="3" t="s">
        <v>136</v>
      </c>
      <c r="E436" s="121">
        <v>39178</v>
      </c>
      <c r="F436" s="3" t="s">
        <v>159</v>
      </c>
      <c r="G436" s="3">
        <v>1260</v>
      </c>
      <c r="H436" s="3">
        <v>26485</v>
      </c>
      <c r="I436" s="3">
        <v>12877</v>
      </c>
      <c r="J436" s="3">
        <v>13608</v>
      </c>
    </row>
    <row r="437" spans="2:10" x14ac:dyDescent="0.25">
      <c r="B437" s="120">
        <v>424</v>
      </c>
      <c r="C437" s="122" t="s">
        <v>137</v>
      </c>
      <c r="D437" s="122" t="s">
        <v>136</v>
      </c>
      <c r="E437" s="123">
        <v>39190</v>
      </c>
      <c r="F437" s="122" t="s">
        <v>159</v>
      </c>
      <c r="G437" s="122">
        <v>180</v>
      </c>
      <c r="H437" s="122">
        <v>4306</v>
      </c>
      <c r="I437" s="122">
        <v>1840</v>
      </c>
      <c r="J437" s="122">
        <v>2466</v>
      </c>
    </row>
    <row r="438" spans="2:10" x14ac:dyDescent="0.25">
      <c r="B438" s="120">
        <v>425</v>
      </c>
      <c r="C438" s="3" t="s">
        <v>132</v>
      </c>
      <c r="D438" s="3" t="s">
        <v>136</v>
      </c>
      <c r="E438" s="121">
        <v>39286</v>
      </c>
      <c r="F438" s="3" t="s">
        <v>159</v>
      </c>
      <c r="G438" s="3">
        <v>840</v>
      </c>
      <c r="H438" s="3">
        <v>20261</v>
      </c>
      <c r="I438" s="3">
        <v>8266</v>
      </c>
      <c r="J438" s="3">
        <v>11995</v>
      </c>
    </row>
    <row r="439" spans="2:10" x14ac:dyDescent="0.25">
      <c r="B439" s="120">
        <v>426</v>
      </c>
      <c r="C439" s="122" t="s">
        <v>137</v>
      </c>
      <c r="D439" s="122" t="s">
        <v>136</v>
      </c>
      <c r="E439" s="123">
        <v>39287</v>
      </c>
      <c r="F439" s="122" t="s">
        <v>159</v>
      </c>
      <c r="G439" s="122">
        <v>600</v>
      </c>
      <c r="H439" s="122">
        <v>11256</v>
      </c>
      <c r="I439" s="122">
        <v>5082</v>
      </c>
      <c r="J439" s="122">
        <v>6174</v>
      </c>
    </row>
    <row r="440" spans="2:10" x14ac:dyDescent="0.25">
      <c r="B440" s="120">
        <v>427</v>
      </c>
      <c r="C440" s="3" t="s">
        <v>132</v>
      </c>
      <c r="D440" s="3" t="s">
        <v>136</v>
      </c>
      <c r="E440" s="121">
        <v>39295</v>
      </c>
      <c r="F440" s="3" t="s">
        <v>159</v>
      </c>
      <c r="G440" s="3">
        <v>210</v>
      </c>
      <c r="H440" s="3">
        <v>5298</v>
      </c>
      <c r="I440" s="3">
        <v>2146</v>
      </c>
      <c r="J440" s="3">
        <v>3152</v>
      </c>
    </row>
    <row r="441" spans="2:10" x14ac:dyDescent="0.25">
      <c r="B441" s="120">
        <v>428</v>
      </c>
      <c r="C441" s="122" t="s">
        <v>135</v>
      </c>
      <c r="D441" s="122" t="s">
        <v>136</v>
      </c>
      <c r="E441" s="123">
        <v>39405</v>
      </c>
      <c r="F441" s="122" t="s">
        <v>159</v>
      </c>
      <c r="G441" s="122">
        <v>90</v>
      </c>
      <c r="H441" s="122">
        <v>2088</v>
      </c>
      <c r="I441" s="122">
        <v>920</v>
      </c>
      <c r="J441" s="122">
        <v>1168</v>
      </c>
    </row>
    <row r="442" spans="2:10" x14ac:dyDescent="0.25">
      <c r="B442" s="120">
        <v>429</v>
      </c>
      <c r="C442" s="3" t="s">
        <v>132</v>
      </c>
      <c r="D442" s="3" t="s">
        <v>136</v>
      </c>
      <c r="E442" s="121">
        <v>39456</v>
      </c>
      <c r="F442" s="3" t="s">
        <v>159</v>
      </c>
      <c r="G442" s="3">
        <v>216</v>
      </c>
      <c r="H442" s="3">
        <v>5457</v>
      </c>
      <c r="I442" s="3">
        <v>2210</v>
      </c>
      <c r="J442" s="3">
        <v>3247</v>
      </c>
    </row>
    <row r="443" spans="2:10" x14ac:dyDescent="0.25">
      <c r="B443" s="120">
        <v>430</v>
      </c>
      <c r="C443" s="122" t="s">
        <v>132</v>
      </c>
      <c r="D443" s="122" t="s">
        <v>136</v>
      </c>
      <c r="E443" s="123">
        <v>39538</v>
      </c>
      <c r="F443" s="122" t="s">
        <v>159</v>
      </c>
      <c r="G443" s="122">
        <v>371</v>
      </c>
      <c r="H443" s="122">
        <v>8477</v>
      </c>
      <c r="I443" s="122">
        <v>3789</v>
      </c>
      <c r="J443" s="122">
        <v>4688</v>
      </c>
    </row>
    <row r="444" spans="2:10" x14ac:dyDescent="0.25">
      <c r="B444" s="120">
        <v>431</v>
      </c>
      <c r="C444" s="3" t="s">
        <v>135</v>
      </c>
      <c r="D444" s="3" t="s">
        <v>136</v>
      </c>
      <c r="E444" s="121">
        <v>39563</v>
      </c>
      <c r="F444" s="3" t="s">
        <v>159</v>
      </c>
      <c r="G444" s="3">
        <v>1298</v>
      </c>
      <c r="H444" s="3">
        <v>25541</v>
      </c>
      <c r="I444" s="3">
        <v>10992</v>
      </c>
      <c r="J444" s="3">
        <v>14549</v>
      </c>
    </row>
    <row r="445" spans="2:10" x14ac:dyDescent="0.25">
      <c r="B445" s="120">
        <v>432</v>
      </c>
      <c r="C445" s="122" t="s">
        <v>135</v>
      </c>
      <c r="D445" s="122" t="s">
        <v>136</v>
      </c>
      <c r="E445" s="123">
        <v>39612</v>
      </c>
      <c r="F445" s="122" t="s">
        <v>159</v>
      </c>
      <c r="G445" s="122">
        <v>649</v>
      </c>
      <c r="H445" s="122">
        <v>15872</v>
      </c>
      <c r="I445" s="122">
        <v>6632</v>
      </c>
      <c r="J445" s="122">
        <v>9240</v>
      </c>
    </row>
    <row r="446" spans="2:10" x14ac:dyDescent="0.25">
      <c r="B446" s="120">
        <v>433</v>
      </c>
      <c r="C446" s="3" t="s">
        <v>135</v>
      </c>
      <c r="D446" s="3" t="s">
        <v>136</v>
      </c>
      <c r="E446" s="121">
        <v>39730</v>
      </c>
      <c r="F446" s="3" t="s">
        <v>159</v>
      </c>
      <c r="G446" s="3">
        <v>464</v>
      </c>
      <c r="H446" s="3">
        <v>9682</v>
      </c>
      <c r="I446" s="3">
        <v>3925</v>
      </c>
      <c r="J446" s="3">
        <v>5757</v>
      </c>
    </row>
    <row r="447" spans="2:10" x14ac:dyDescent="0.25">
      <c r="B447" s="120">
        <v>434</v>
      </c>
      <c r="C447" s="122" t="s">
        <v>132</v>
      </c>
      <c r="D447" s="122" t="s">
        <v>136</v>
      </c>
      <c r="E447" s="123">
        <v>39735</v>
      </c>
      <c r="F447" s="122" t="s">
        <v>159</v>
      </c>
      <c r="G447" s="122">
        <v>865</v>
      </c>
      <c r="H447" s="122">
        <v>20869</v>
      </c>
      <c r="I447" s="122">
        <v>8514</v>
      </c>
      <c r="J447" s="122">
        <v>12355</v>
      </c>
    </row>
    <row r="448" spans="2:10" x14ac:dyDescent="0.25">
      <c r="B448" s="120">
        <v>435</v>
      </c>
      <c r="C448" s="3" t="s">
        <v>137</v>
      </c>
      <c r="D448" s="3" t="s">
        <v>136</v>
      </c>
      <c r="E448" s="121">
        <v>39748</v>
      </c>
      <c r="F448" s="3" t="s">
        <v>159</v>
      </c>
      <c r="G448" s="3">
        <v>185</v>
      </c>
      <c r="H448" s="3">
        <v>4435</v>
      </c>
      <c r="I448" s="3">
        <v>1895</v>
      </c>
      <c r="J448" s="3">
        <v>2540</v>
      </c>
    </row>
    <row r="449" spans="2:10" x14ac:dyDescent="0.25">
      <c r="B449" s="120">
        <v>436</v>
      </c>
      <c r="C449" s="122" t="s">
        <v>135</v>
      </c>
      <c r="D449" s="122" t="s">
        <v>136</v>
      </c>
      <c r="E449" s="123">
        <v>39798</v>
      </c>
      <c r="F449" s="122" t="s">
        <v>159</v>
      </c>
      <c r="G449" s="122">
        <v>1298</v>
      </c>
      <c r="H449" s="122">
        <v>27280</v>
      </c>
      <c r="I449" s="122">
        <v>13263</v>
      </c>
      <c r="J449" s="122">
        <v>14017</v>
      </c>
    </row>
    <row r="450" spans="2:10" x14ac:dyDescent="0.25">
      <c r="B450" s="120">
        <v>437</v>
      </c>
      <c r="C450" s="3" t="s">
        <v>135</v>
      </c>
      <c r="D450" s="3" t="s">
        <v>136</v>
      </c>
      <c r="E450" s="121">
        <v>39800</v>
      </c>
      <c r="F450" s="3" t="s">
        <v>159</v>
      </c>
      <c r="G450" s="3">
        <v>93</v>
      </c>
      <c r="H450" s="3">
        <v>2151</v>
      </c>
      <c r="I450" s="3">
        <v>948</v>
      </c>
      <c r="J450" s="3">
        <v>1203</v>
      </c>
    </row>
    <row r="451" spans="2:10" x14ac:dyDescent="0.25">
      <c r="B451" s="120">
        <v>438</v>
      </c>
      <c r="C451" s="122" t="s">
        <v>137</v>
      </c>
      <c r="D451" s="122" t="s">
        <v>136</v>
      </c>
      <c r="E451" s="123">
        <v>39806</v>
      </c>
      <c r="F451" s="122" t="s">
        <v>159</v>
      </c>
      <c r="G451" s="122">
        <v>618</v>
      </c>
      <c r="H451" s="122">
        <v>11594</v>
      </c>
      <c r="I451" s="122">
        <v>5234</v>
      </c>
      <c r="J451" s="122">
        <v>6360</v>
      </c>
    </row>
    <row r="452" spans="2:10" x14ac:dyDescent="0.25">
      <c r="B452" s="120">
        <v>439</v>
      </c>
      <c r="C452" s="3" t="s">
        <v>135</v>
      </c>
      <c r="D452" s="3" t="s">
        <v>136</v>
      </c>
      <c r="E452" s="121">
        <v>39086</v>
      </c>
      <c r="F452" s="3" t="s">
        <v>161</v>
      </c>
      <c r="G452" s="3">
        <v>280</v>
      </c>
      <c r="H452" s="3">
        <v>6762</v>
      </c>
      <c r="I452" s="3">
        <v>2862</v>
      </c>
      <c r="J452" s="3">
        <v>3900</v>
      </c>
    </row>
    <row r="453" spans="2:10" x14ac:dyDescent="0.25">
      <c r="B453" s="120">
        <v>440</v>
      </c>
      <c r="C453" s="122" t="s">
        <v>135</v>
      </c>
      <c r="D453" s="122" t="s">
        <v>136</v>
      </c>
      <c r="E453" s="123">
        <v>39574</v>
      </c>
      <c r="F453" s="122" t="s">
        <v>161</v>
      </c>
      <c r="G453" s="122">
        <v>288</v>
      </c>
      <c r="H453" s="122">
        <v>6965</v>
      </c>
      <c r="I453" s="122">
        <v>2948</v>
      </c>
      <c r="J453" s="122">
        <v>4017</v>
      </c>
    </row>
    <row r="454" spans="2:10" x14ac:dyDescent="0.25">
      <c r="B454" s="120">
        <v>441</v>
      </c>
      <c r="C454" s="3" t="s">
        <v>135</v>
      </c>
      <c r="D454" s="3" t="s">
        <v>136</v>
      </c>
      <c r="E454" s="121">
        <v>39128</v>
      </c>
      <c r="F454" s="3" t="s">
        <v>162</v>
      </c>
      <c r="G454" s="3">
        <v>300</v>
      </c>
      <c r="H454" s="3">
        <v>6858</v>
      </c>
      <c r="I454" s="3">
        <v>2952</v>
      </c>
      <c r="J454" s="3">
        <v>3906</v>
      </c>
    </row>
    <row r="455" spans="2:10" x14ac:dyDescent="0.25">
      <c r="B455" s="120">
        <v>442</v>
      </c>
      <c r="C455" s="122" t="s">
        <v>132</v>
      </c>
      <c r="D455" s="122" t="s">
        <v>136</v>
      </c>
      <c r="E455" s="123">
        <v>39225</v>
      </c>
      <c r="F455" s="122" t="s">
        <v>162</v>
      </c>
      <c r="G455" s="122">
        <v>720</v>
      </c>
      <c r="H455" s="122">
        <v>17561</v>
      </c>
      <c r="I455" s="122">
        <v>7358</v>
      </c>
      <c r="J455" s="122">
        <v>10203</v>
      </c>
    </row>
    <row r="456" spans="2:10" x14ac:dyDescent="0.25">
      <c r="B456" s="120">
        <v>443</v>
      </c>
      <c r="C456" s="3" t="s">
        <v>135</v>
      </c>
      <c r="D456" s="3" t="s">
        <v>136</v>
      </c>
      <c r="E456" s="121">
        <v>39408</v>
      </c>
      <c r="F456" s="3" t="s">
        <v>162</v>
      </c>
      <c r="G456" s="3">
        <v>440</v>
      </c>
      <c r="H456" s="3">
        <v>8818</v>
      </c>
      <c r="I456" s="3">
        <v>3727</v>
      </c>
      <c r="J456" s="3">
        <v>5091</v>
      </c>
    </row>
    <row r="457" spans="2:10" x14ac:dyDescent="0.25">
      <c r="B457" s="120">
        <v>444</v>
      </c>
      <c r="C457" s="122" t="s">
        <v>132</v>
      </c>
      <c r="D457" s="122" t="s">
        <v>136</v>
      </c>
      <c r="E457" s="123">
        <v>39559</v>
      </c>
      <c r="F457" s="122" t="s">
        <v>162</v>
      </c>
      <c r="G457" s="122">
        <v>742</v>
      </c>
      <c r="H457" s="122">
        <v>18088</v>
      </c>
      <c r="I457" s="122">
        <v>7579</v>
      </c>
      <c r="J457" s="122">
        <v>10509</v>
      </c>
    </row>
    <row r="458" spans="2:10" x14ac:dyDescent="0.25">
      <c r="B458" s="120">
        <v>445</v>
      </c>
      <c r="C458" s="3" t="s">
        <v>135</v>
      </c>
      <c r="D458" s="3" t="s">
        <v>136</v>
      </c>
      <c r="E458" s="121">
        <v>39604</v>
      </c>
      <c r="F458" s="3" t="s">
        <v>162</v>
      </c>
      <c r="G458" s="3">
        <v>453</v>
      </c>
      <c r="H458" s="3">
        <v>9083</v>
      </c>
      <c r="I458" s="3">
        <v>3839</v>
      </c>
      <c r="J458" s="3">
        <v>5244</v>
      </c>
    </row>
    <row r="459" spans="2:10" x14ac:dyDescent="0.25">
      <c r="B459" s="120">
        <v>446</v>
      </c>
      <c r="C459" s="122" t="s">
        <v>135</v>
      </c>
      <c r="D459" s="122" t="s">
        <v>136</v>
      </c>
      <c r="E459" s="123">
        <v>39647</v>
      </c>
      <c r="F459" s="122" t="s">
        <v>162</v>
      </c>
      <c r="G459" s="122">
        <v>309</v>
      </c>
      <c r="H459" s="122">
        <v>7064</v>
      </c>
      <c r="I459" s="122">
        <v>3041</v>
      </c>
      <c r="J459" s="122">
        <v>4023</v>
      </c>
    </row>
    <row r="460" spans="2:10" x14ac:dyDescent="0.25">
      <c r="B460" s="120">
        <v>447</v>
      </c>
      <c r="C460" s="3" t="s">
        <v>135</v>
      </c>
      <c r="D460" s="3" t="s">
        <v>136</v>
      </c>
      <c r="E460" s="121">
        <v>39246</v>
      </c>
      <c r="F460" s="3" t="s">
        <v>163</v>
      </c>
      <c r="G460" s="3">
        <v>120</v>
      </c>
      <c r="H460" s="3">
        <v>2852</v>
      </c>
      <c r="I460" s="3">
        <v>1181</v>
      </c>
      <c r="J460" s="3">
        <v>1671</v>
      </c>
    </row>
    <row r="461" spans="2:10" x14ac:dyDescent="0.25">
      <c r="B461" s="120">
        <v>448</v>
      </c>
      <c r="C461" s="122" t="s">
        <v>135</v>
      </c>
      <c r="D461" s="122" t="s">
        <v>136</v>
      </c>
      <c r="E461" s="123">
        <v>39671</v>
      </c>
      <c r="F461" s="122" t="s">
        <v>163</v>
      </c>
      <c r="G461" s="122">
        <v>124</v>
      </c>
      <c r="H461" s="122">
        <v>2938</v>
      </c>
      <c r="I461" s="122">
        <v>1216</v>
      </c>
      <c r="J461" s="122">
        <v>1722</v>
      </c>
    </row>
    <row r="462" spans="2:10" x14ac:dyDescent="0.25">
      <c r="B462" s="120">
        <v>449</v>
      </c>
      <c r="C462" s="122" t="s">
        <v>137</v>
      </c>
      <c r="D462" s="122" t="s">
        <v>136</v>
      </c>
      <c r="E462" s="123">
        <v>39226</v>
      </c>
      <c r="F462" s="122" t="s">
        <v>166</v>
      </c>
      <c r="G462" s="122">
        <v>1040</v>
      </c>
      <c r="H462" s="122">
        <v>23743</v>
      </c>
      <c r="I462" s="122">
        <v>10629</v>
      </c>
      <c r="J462" s="122">
        <v>13114</v>
      </c>
    </row>
    <row r="463" spans="2:10" x14ac:dyDescent="0.25">
      <c r="B463" s="120">
        <v>450</v>
      </c>
      <c r="C463" s="3" t="s">
        <v>137</v>
      </c>
      <c r="D463" s="3" t="s">
        <v>136</v>
      </c>
      <c r="E463" s="121">
        <v>39771</v>
      </c>
      <c r="F463" s="3" t="s">
        <v>166</v>
      </c>
      <c r="G463" s="3">
        <v>1071</v>
      </c>
      <c r="H463" s="3">
        <v>24455</v>
      </c>
      <c r="I463" s="3">
        <v>10948</v>
      </c>
      <c r="J463" s="3">
        <v>13507</v>
      </c>
    </row>
    <row r="464" spans="2:10" x14ac:dyDescent="0.25">
      <c r="B464" s="120">
        <v>451</v>
      </c>
      <c r="C464" s="122" t="s">
        <v>132</v>
      </c>
      <c r="D464" s="122" t="s">
        <v>136</v>
      </c>
      <c r="E464" s="123">
        <v>39090</v>
      </c>
      <c r="F464" s="122" t="s">
        <v>168</v>
      </c>
      <c r="G464" s="122">
        <v>640</v>
      </c>
      <c r="H464" s="122">
        <v>13485</v>
      </c>
      <c r="I464" s="122">
        <v>5421</v>
      </c>
      <c r="J464" s="122">
        <v>8064</v>
      </c>
    </row>
    <row r="465" spans="2:10" x14ac:dyDescent="0.25">
      <c r="B465" s="120">
        <v>452</v>
      </c>
      <c r="C465" s="3" t="s">
        <v>137</v>
      </c>
      <c r="D465" s="3" t="s">
        <v>136</v>
      </c>
      <c r="E465" s="121">
        <v>39104</v>
      </c>
      <c r="F465" s="3" t="s">
        <v>168</v>
      </c>
      <c r="G465" s="3">
        <v>140</v>
      </c>
      <c r="H465" s="3">
        <v>3132</v>
      </c>
      <c r="I465" s="3">
        <v>1378</v>
      </c>
      <c r="J465" s="3">
        <v>1754</v>
      </c>
    </row>
    <row r="466" spans="2:10" x14ac:dyDescent="0.25">
      <c r="B466" s="120">
        <v>453</v>
      </c>
      <c r="C466" s="122" t="s">
        <v>135</v>
      </c>
      <c r="D466" s="122" t="s">
        <v>136</v>
      </c>
      <c r="E466" s="123">
        <v>39188</v>
      </c>
      <c r="F466" s="122" t="s">
        <v>168</v>
      </c>
      <c r="G466" s="122">
        <v>900</v>
      </c>
      <c r="H466" s="122">
        <v>20313</v>
      </c>
      <c r="I466" s="122">
        <v>9198</v>
      </c>
      <c r="J466" s="122">
        <v>11115</v>
      </c>
    </row>
    <row r="467" spans="2:10" x14ac:dyDescent="0.25">
      <c r="B467" s="120">
        <v>454</v>
      </c>
      <c r="C467" s="3" t="s">
        <v>135</v>
      </c>
      <c r="D467" s="3" t="s">
        <v>136</v>
      </c>
      <c r="E467" s="121">
        <v>39192</v>
      </c>
      <c r="F467" s="3" t="s">
        <v>168</v>
      </c>
      <c r="G467" s="3">
        <v>140</v>
      </c>
      <c r="H467" s="3">
        <v>3185</v>
      </c>
      <c r="I467" s="3">
        <v>1431</v>
      </c>
      <c r="J467" s="3">
        <v>1754</v>
      </c>
    </row>
    <row r="468" spans="2:10" x14ac:dyDescent="0.25">
      <c r="B468" s="120">
        <v>455</v>
      </c>
      <c r="C468" s="122" t="s">
        <v>132</v>
      </c>
      <c r="D468" s="122" t="s">
        <v>136</v>
      </c>
      <c r="E468" s="123">
        <v>39262</v>
      </c>
      <c r="F468" s="122" t="s">
        <v>168</v>
      </c>
      <c r="G468" s="122">
        <v>750</v>
      </c>
      <c r="H468" s="122">
        <v>19133</v>
      </c>
      <c r="I468" s="122">
        <v>7665</v>
      </c>
      <c r="J468" s="122">
        <v>11468</v>
      </c>
    </row>
    <row r="469" spans="2:10" x14ac:dyDescent="0.25">
      <c r="B469" s="120">
        <v>456</v>
      </c>
      <c r="C469" s="3" t="s">
        <v>132</v>
      </c>
      <c r="D469" s="3" t="s">
        <v>136</v>
      </c>
      <c r="E469" s="121">
        <v>39310</v>
      </c>
      <c r="F469" s="3" t="s">
        <v>168</v>
      </c>
      <c r="G469" s="3">
        <v>130</v>
      </c>
      <c r="H469" s="3">
        <v>2804</v>
      </c>
      <c r="I469" s="3">
        <v>1279</v>
      </c>
      <c r="J469" s="3">
        <v>1525</v>
      </c>
    </row>
    <row r="470" spans="2:10" x14ac:dyDescent="0.25">
      <c r="B470" s="120">
        <v>457</v>
      </c>
      <c r="C470" s="122" t="s">
        <v>132</v>
      </c>
      <c r="D470" s="122" t="s">
        <v>136</v>
      </c>
      <c r="E470" s="123">
        <v>39328</v>
      </c>
      <c r="F470" s="122" t="s">
        <v>168</v>
      </c>
      <c r="G470" s="122">
        <v>800</v>
      </c>
      <c r="H470" s="122">
        <v>17496</v>
      </c>
      <c r="I470" s="122">
        <v>8176</v>
      </c>
      <c r="J470" s="122">
        <v>9320</v>
      </c>
    </row>
    <row r="471" spans="2:10" x14ac:dyDescent="0.25">
      <c r="B471" s="120">
        <v>458</v>
      </c>
      <c r="C471" s="3" t="s">
        <v>135</v>
      </c>
      <c r="D471" s="3" t="s">
        <v>136</v>
      </c>
      <c r="E471" s="121">
        <v>39366</v>
      </c>
      <c r="F471" s="3" t="s">
        <v>168</v>
      </c>
      <c r="G471" s="3">
        <v>1050</v>
      </c>
      <c r="H471" s="3">
        <v>23814</v>
      </c>
      <c r="I471" s="3">
        <v>10731</v>
      </c>
      <c r="J471" s="3">
        <v>13083</v>
      </c>
    </row>
    <row r="472" spans="2:10" x14ac:dyDescent="0.25">
      <c r="B472" s="120">
        <v>459</v>
      </c>
      <c r="C472" s="122" t="s">
        <v>132</v>
      </c>
      <c r="D472" s="122" t="s">
        <v>136</v>
      </c>
      <c r="E472" s="123">
        <v>39414</v>
      </c>
      <c r="F472" s="122" t="s">
        <v>168</v>
      </c>
      <c r="G472" s="122">
        <v>910</v>
      </c>
      <c r="H472" s="122">
        <v>21085</v>
      </c>
      <c r="I472" s="122">
        <v>8954</v>
      </c>
      <c r="J472" s="122">
        <v>12131</v>
      </c>
    </row>
    <row r="473" spans="2:10" x14ac:dyDescent="0.25">
      <c r="B473" s="120">
        <v>460</v>
      </c>
      <c r="C473" s="3" t="s">
        <v>137</v>
      </c>
      <c r="D473" s="3" t="s">
        <v>136</v>
      </c>
      <c r="E473" s="121">
        <v>39514</v>
      </c>
      <c r="F473" s="3" t="s">
        <v>168</v>
      </c>
      <c r="G473" s="3">
        <v>144</v>
      </c>
      <c r="H473" s="3">
        <v>3226</v>
      </c>
      <c r="I473" s="3">
        <v>1419</v>
      </c>
      <c r="J473" s="3">
        <v>1807</v>
      </c>
    </row>
    <row r="474" spans="2:10" x14ac:dyDescent="0.25">
      <c r="B474" s="120">
        <v>461</v>
      </c>
      <c r="C474" s="122" t="s">
        <v>135</v>
      </c>
      <c r="D474" s="122" t="s">
        <v>136</v>
      </c>
      <c r="E474" s="123">
        <v>39566</v>
      </c>
      <c r="F474" s="122" t="s">
        <v>168</v>
      </c>
      <c r="G474" s="122">
        <v>144</v>
      </c>
      <c r="H474" s="122">
        <v>3281</v>
      </c>
      <c r="I474" s="122">
        <v>1474</v>
      </c>
      <c r="J474" s="122">
        <v>1807</v>
      </c>
    </row>
    <row r="475" spans="2:10" x14ac:dyDescent="0.25">
      <c r="B475" s="120">
        <v>462</v>
      </c>
      <c r="C475" s="3" t="s">
        <v>132</v>
      </c>
      <c r="D475" s="3" t="s">
        <v>136</v>
      </c>
      <c r="E475" s="121">
        <v>39624</v>
      </c>
      <c r="F475" s="3" t="s">
        <v>168</v>
      </c>
      <c r="G475" s="3">
        <v>824</v>
      </c>
      <c r="H475" s="3">
        <v>18021</v>
      </c>
      <c r="I475" s="3">
        <v>8421</v>
      </c>
      <c r="J475" s="3">
        <v>9600</v>
      </c>
    </row>
    <row r="476" spans="2:10" x14ac:dyDescent="0.25">
      <c r="B476" s="120">
        <v>463</v>
      </c>
      <c r="C476" s="122" t="s">
        <v>135</v>
      </c>
      <c r="D476" s="122" t="s">
        <v>136</v>
      </c>
      <c r="E476" s="123">
        <v>39710</v>
      </c>
      <c r="F476" s="122" t="s">
        <v>168</v>
      </c>
      <c r="G476" s="122">
        <v>927</v>
      </c>
      <c r="H476" s="122">
        <v>20922</v>
      </c>
      <c r="I476" s="122">
        <v>9474</v>
      </c>
      <c r="J476" s="122">
        <v>11448</v>
      </c>
    </row>
    <row r="477" spans="2:10" x14ac:dyDescent="0.25">
      <c r="B477" s="120">
        <v>464</v>
      </c>
      <c r="C477" s="3" t="s">
        <v>132</v>
      </c>
      <c r="D477" s="3" t="s">
        <v>136</v>
      </c>
      <c r="E477" s="121">
        <v>39716</v>
      </c>
      <c r="F477" s="3" t="s">
        <v>168</v>
      </c>
      <c r="G477" s="3">
        <v>937</v>
      </c>
      <c r="H477" s="3">
        <v>21718</v>
      </c>
      <c r="I477" s="3">
        <v>9223</v>
      </c>
      <c r="J477" s="3">
        <v>12495</v>
      </c>
    </row>
    <row r="478" spans="2:10" x14ac:dyDescent="0.25">
      <c r="B478" s="120">
        <v>465</v>
      </c>
      <c r="C478" s="122" t="s">
        <v>132</v>
      </c>
      <c r="D478" s="122" t="s">
        <v>136</v>
      </c>
      <c r="E478" s="123">
        <v>39720</v>
      </c>
      <c r="F478" s="122" t="s">
        <v>168</v>
      </c>
      <c r="G478" s="122">
        <v>773</v>
      </c>
      <c r="H478" s="122">
        <v>19707</v>
      </c>
      <c r="I478" s="122">
        <v>7895</v>
      </c>
      <c r="J478" s="122">
        <v>11812</v>
      </c>
    </row>
    <row r="479" spans="2:10" x14ac:dyDescent="0.25">
      <c r="B479" s="120">
        <v>466</v>
      </c>
      <c r="C479" s="3" t="s">
        <v>132</v>
      </c>
      <c r="D479" s="3" t="s">
        <v>136</v>
      </c>
      <c r="E479" s="121">
        <v>39734</v>
      </c>
      <c r="F479" s="3" t="s">
        <v>168</v>
      </c>
      <c r="G479" s="3">
        <v>659</v>
      </c>
      <c r="H479" s="3">
        <v>13890</v>
      </c>
      <c r="I479" s="3">
        <v>5584</v>
      </c>
      <c r="J479" s="3">
        <v>8306</v>
      </c>
    </row>
    <row r="480" spans="2:10" x14ac:dyDescent="0.25">
      <c r="B480" s="120">
        <v>467</v>
      </c>
      <c r="C480" s="122" t="s">
        <v>135</v>
      </c>
      <c r="D480" s="122" t="s">
        <v>136</v>
      </c>
      <c r="E480" s="123">
        <v>39804</v>
      </c>
      <c r="F480" s="122" t="s">
        <v>168</v>
      </c>
      <c r="G480" s="122">
        <v>1082</v>
      </c>
      <c r="H480" s="122">
        <v>24528</v>
      </c>
      <c r="I480" s="122">
        <v>11053</v>
      </c>
      <c r="J480" s="122">
        <v>13475</v>
      </c>
    </row>
    <row r="481" spans="2:10" x14ac:dyDescent="0.25">
      <c r="B481" s="120">
        <v>468</v>
      </c>
      <c r="C481" s="3" t="s">
        <v>132</v>
      </c>
      <c r="D481" s="3" t="s">
        <v>136</v>
      </c>
      <c r="E481" s="121">
        <v>39812</v>
      </c>
      <c r="F481" s="3" t="s">
        <v>168</v>
      </c>
      <c r="G481" s="3">
        <v>134</v>
      </c>
      <c r="H481" s="3">
        <v>2888</v>
      </c>
      <c r="I481" s="3">
        <v>1317</v>
      </c>
      <c r="J481" s="3">
        <v>1571</v>
      </c>
    </row>
    <row r="482" spans="2:10" x14ac:dyDescent="0.25">
      <c r="B482" s="120">
        <v>469</v>
      </c>
      <c r="C482" s="122" t="s">
        <v>135</v>
      </c>
      <c r="D482" s="122" t="s">
        <v>136</v>
      </c>
      <c r="E482" s="123">
        <v>39575</v>
      </c>
      <c r="F482" s="122" t="s">
        <v>171</v>
      </c>
      <c r="G482" s="122">
        <v>144</v>
      </c>
      <c r="H482" s="122">
        <v>2927</v>
      </c>
      <c r="I482" s="122">
        <v>1419</v>
      </c>
      <c r="J482" s="122">
        <v>1508</v>
      </c>
    </row>
    <row r="483" spans="2:10" x14ac:dyDescent="0.25">
      <c r="B483" s="120">
        <v>470</v>
      </c>
      <c r="C483" s="3" t="s">
        <v>132</v>
      </c>
      <c r="D483" s="3" t="s">
        <v>136</v>
      </c>
      <c r="E483" s="121">
        <v>39671</v>
      </c>
      <c r="F483" s="3" t="s">
        <v>171</v>
      </c>
      <c r="G483" s="3">
        <v>1236</v>
      </c>
      <c r="H483" s="3">
        <v>27921</v>
      </c>
      <c r="I483" s="3">
        <v>12632</v>
      </c>
      <c r="J483" s="3">
        <v>15289</v>
      </c>
    </row>
    <row r="484" spans="2:10" x14ac:dyDescent="0.25">
      <c r="B484" s="120">
        <v>471</v>
      </c>
      <c r="C484" s="122" t="s">
        <v>137</v>
      </c>
      <c r="D484" s="122" t="s">
        <v>142</v>
      </c>
      <c r="E484" s="123">
        <v>39696</v>
      </c>
      <c r="F484" s="122" t="s">
        <v>175</v>
      </c>
      <c r="G484" s="122">
        <v>230</v>
      </c>
      <c r="H484" s="122">
        <v>4211</v>
      </c>
      <c r="I484" s="122">
        <v>1948</v>
      </c>
      <c r="J484" s="122">
        <v>2263</v>
      </c>
    </row>
    <row r="485" spans="2:10" x14ac:dyDescent="0.25">
      <c r="B485" s="120">
        <v>472</v>
      </c>
      <c r="C485" s="3" t="s">
        <v>135</v>
      </c>
      <c r="D485" s="3" t="s">
        <v>142</v>
      </c>
      <c r="E485" s="121">
        <v>39765</v>
      </c>
      <c r="F485" s="3" t="s">
        <v>175</v>
      </c>
      <c r="G485" s="3">
        <v>451</v>
      </c>
      <c r="H485" s="3">
        <v>11085</v>
      </c>
      <c r="I485" s="3">
        <v>4436</v>
      </c>
      <c r="J485" s="3">
        <v>6649</v>
      </c>
    </row>
    <row r="486" spans="2:10" x14ac:dyDescent="0.25">
      <c r="B486" s="120">
        <v>473</v>
      </c>
      <c r="C486" s="122" t="s">
        <v>135</v>
      </c>
      <c r="D486" s="122" t="s">
        <v>142</v>
      </c>
      <c r="E486" s="123">
        <v>39105</v>
      </c>
      <c r="F486" s="122" t="s">
        <v>176</v>
      </c>
      <c r="G486" s="122">
        <v>1500</v>
      </c>
      <c r="H486" s="122">
        <v>27435</v>
      </c>
      <c r="I486" s="122">
        <v>12705</v>
      </c>
      <c r="J486" s="122">
        <v>14730</v>
      </c>
    </row>
    <row r="487" spans="2:10" x14ac:dyDescent="0.25">
      <c r="B487" s="120">
        <v>474</v>
      </c>
      <c r="C487" s="3" t="s">
        <v>135</v>
      </c>
      <c r="D487" s="3" t="s">
        <v>142</v>
      </c>
      <c r="E487" s="121">
        <v>39416</v>
      </c>
      <c r="F487" s="3" t="s">
        <v>176</v>
      </c>
      <c r="G487" s="3">
        <v>630</v>
      </c>
      <c r="H487" s="3">
        <v>12518</v>
      </c>
      <c r="I487" s="3">
        <v>5336</v>
      </c>
      <c r="J487" s="3">
        <v>7182</v>
      </c>
    </row>
    <row r="488" spans="2:10" x14ac:dyDescent="0.25">
      <c r="B488" s="120">
        <v>475</v>
      </c>
      <c r="C488" s="122" t="s">
        <v>135</v>
      </c>
      <c r="D488" s="122" t="s">
        <v>142</v>
      </c>
      <c r="E488" s="123">
        <v>39429</v>
      </c>
      <c r="F488" s="122" t="s">
        <v>176</v>
      </c>
      <c r="G488" s="122">
        <v>810</v>
      </c>
      <c r="H488" s="122">
        <v>17553</v>
      </c>
      <c r="I488" s="122">
        <v>7970</v>
      </c>
      <c r="J488" s="122">
        <v>9583</v>
      </c>
    </row>
    <row r="489" spans="2:10" x14ac:dyDescent="0.25">
      <c r="B489" s="120">
        <v>476</v>
      </c>
      <c r="C489" s="3" t="s">
        <v>135</v>
      </c>
      <c r="D489" s="3" t="s">
        <v>142</v>
      </c>
      <c r="E489" s="121">
        <v>39595</v>
      </c>
      <c r="F489" s="3" t="s">
        <v>176</v>
      </c>
      <c r="G489" s="3">
        <v>1380</v>
      </c>
      <c r="H489" s="3">
        <v>25240</v>
      </c>
      <c r="I489" s="3">
        <v>11689</v>
      </c>
      <c r="J489" s="3">
        <v>13551</v>
      </c>
    </row>
    <row r="490" spans="2:10" x14ac:dyDescent="0.25">
      <c r="B490" s="120">
        <v>477</v>
      </c>
      <c r="C490" s="122" t="s">
        <v>135</v>
      </c>
      <c r="D490" s="122" t="s">
        <v>142</v>
      </c>
      <c r="E490" s="123">
        <v>39778</v>
      </c>
      <c r="F490" s="122" t="s">
        <v>176</v>
      </c>
      <c r="G490" s="122">
        <v>745</v>
      </c>
      <c r="H490" s="122">
        <v>16149</v>
      </c>
      <c r="I490" s="122">
        <v>7332</v>
      </c>
      <c r="J490" s="122">
        <v>8817</v>
      </c>
    </row>
    <row r="491" spans="2:10" x14ac:dyDescent="0.25">
      <c r="B491" s="120">
        <v>478</v>
      </c>
      <c r="C491" s="3" t="s">
        <v>135</v>
      </c>
      <c r="D491" s="3" t="s">
        <v>142</v>
      </c>
      <c r="E491" s="121">
        <v>39806</v>
      </c>
      <c r="F491" s="3" t="s">
        <v>176</v>
      </c>
      <c r="G491" s="3">
        <v>580</v>
      </c>
      <c r="H491" s="3">
        <v>11517</v>
      </c>
      <c r="I491" s="3">
        <v>4909</v>
      </c>
      <c r="J491" s="3">
        <v>6608</v>
      </c>
    </row>
    <row r="492" spans="2:10" x14ac:dyDescent="0.25">
      <c r="B492" s="120">
        <v>479</v>
      </c>
      <c r="C492" s="3" t="s">
        <v>132</v>
      </c>
      <c r="D492" s="3" t="s">
        <v>142</v>
      </c>
      <c r="E492" s="121">
        <v>39391</v>
      </c>
      <c r="F492" s="3" t="s">
        <v>146</v>
      </c>
      <c r="G492" s="3">
        <v>600</v>
      </c>
      <c r="H492" s="3">
        <v>12612</v>
      </c>
      <c r="I492" s="3">
        <v>6132</v>
      </c>
      <c r="J492" s="3">
        <v>6480</v>
      </c>
    </row>
    <row r="493" spans="2:10" x14ac:dyDescent="0.25">
      <c r="B493" s="120">
        <v>480</v>
      </c>
      <c r="C493" s="3" t="s">
        <v>137</v>
      </c>
      <c r="D493" s="3" t="s">
        <v>142</v>
      </c>
      <c r="E493" s="121">
        <v>39086</v>
      </c>
      <c r="F493" s="3" t="s">
        <v>149</v>
      </c>
      <c r="G493" s="3">
        <v>660</v>
      </c>
      <c r="H493" s="3">
        <v>14619</v>
      </c>
      <c r="I493" s="3">
        <v>6745</v>
      </c>
      <c r="J493" s="3">
        <v>7874</v>
      </c>
    </row>
    <row r="494" spans="2:10" x14ac:dyDescent="0.25">
      <c r="B494" s="120">
        <v>481</v>
      </c>
      <c r="C494" s="122" t="s">
        <v>137</v>
      </c>
      <c r="D494" s="122" t="s">
        <v>142</v>
      </c>
      <c r="E494" s="123">
        <v>39119</v>
      </c>
      <c r="F494" s="122" t="s">
        <v>149</v>
      </c>
      <c r="G494" s="122">
        <v>840</v>
      </c>
      <c r="H494" s="122">
        <v>19186</v>
      </c>
      <c r="I494" s="122">
        <v>8585</v>
      </c>
      <c r="J494" s="122">
        <v>10601</v>
      </c>
    </row>
    <row r="495" spans="2:10" x14ac:dyDescent="0.25">
      <c r="B495" s="120">
        <v>482</v>
      </c>
      <c r="C495" s="3" t="s">
        <v>135</v>
      </c>
      <c r="D495" s="3" t="s">
        <v>142</v>
      </c>
      <c r="E495" s="121">
        <v>39148</v>
      </c>
      <c r="F495" s="3" t="s">
        <v>149</v>
      </c>
      <c r="G495" s="3">
        <v>150</v>
      </c>
      <c r="H495" s="3">
        <v>3231</v>
      </c>
      <c r="I495" s="3">
        <v>1476</v>
      </c>
      <c r="J495" s="3">
        <v>1755</v>
      </c>
    </row>
    <row r="496" spans="2:10" x14ac:dyDescent="0.25">
      <c r="B496" s="120">
        <v>483</v>
      </c>
      <c r="C496" s="122" t="s">
        <v>137</v>
      </c>
      <c r="D496" s="122" t="s">
        <v>142</v>
      </c>
      <c r="E496" s="123">
        <v>39311</v>
      </c>
      <c r="F496" s="122" t="s">
        <v>149</v>
      </c>
      <c r="G496" s="122">
        <v>750</v>
      </c>
      <c r="H496" s="122">
        <v>15975</v>
      </c>
      <c r="I496" s="122">
        <v>7665</v>
      </c>
      <c r="J496" s="122">
        <v>8310</v>
      </c>
    </row>
    <row r="497" spans="2:10" x14ac:dyDescent="0.25">
      <c r="B497" s="120">
        <v>484</v>
      </c>
      <c r="C497" s="3" t="s">
        <v>135</v>
      </c>
      <c r="D497" s="3" t="s">
        <v>142</v>
      </c>
      <c r="E497" s="121">
        <v>39419</v>
      </c>
      <c r="F497" s="3" t="s">
        <v>149</v>
      </c>
      <c r="G497" s="3">
        <v>140</v>
      </c>
      <c r="H497" s="3">
        <v>3160</v>
      </c>
      <c r="I497" s="3">
        <v>1378</v>
      </c>
      <c r="J497" s="3">
        <v>1782</v>
      </c>
    </row>
    <row r="498" spans="2:10" x14ac:dyDescent="0.25">
      <c r="B498" s="120">
        <v>485</v>
      </c>
      <c r="C498" s="122" t="s">
        <v>135</v>
      </c>
      <c r="D498" s="122" t="s">
        <v>142</v>
      </c>
      <c r="E498" s="123">
        <v>39454</v>
      </c>
      <c r="F498" s="122" t="s">
        <v>149</v>
      </c>
      <c r="G498" s="122">
        <v>138</v>
      </c>
      <c r="H498" s="122">
        <v>2973</v>
      </c>
      <c r="I498" s="122">
        <v>1358</v>
      </c>
      <c r="J498" s="122">
        <v>1615</v>
      </c>
    </row>
    <row r="499" spans="2:10" x14ac:dyDescent="0.25">
      <c r="B499" s="120">
        <v>486</v>
      </c>
      <c r="C499" s="3" t="s">
        <v>135</v>
      </c>
      <c r="D499" s="3" t="s">
        <v>142</v>
      </c>
      <c r="E499" s="121">
        <v>39476</v>
      </c>
      <c r="F499" s="3" t="s">
        <v>149</v>
      </c>
      <c r="G499" s="3">
        <v>129</v>
      </c>
      <c r="H499" s="3">
        <v>2907</v>
      </c>
      <c r="I499" s="3">
        <v>1268</v>
      </c>
      <c r="J499" s="3">
        <v>1639</v>
      </c>
    </row>
    <row r="500" spans="2:10" x14ac:dyDescent="0.25">
      <c r="B500" s="120">
        <v>487</v>
      </c>
      <c r="C500" s="122" t="s">
        <v>137</v>
      </c>
      <c r="D500" s="122" t="s">
        <v>142</v>
      </c>
      <c r="E500" s="123">
        <v>39638</v>
      </c>
      <c r="F500" s="122" t="s">
        <v>149</v>
      </c>
      <c r="G500" s="122">
        <v>607</v>
      </c>
      <c r="H500" s="122">
        <v>13449</v>
      </c>
      <c r="I500" s="122">
        <v>6205</v>
      </c>
      <c r="J500" s="122">
        <v>7244</v>
      </c>
    </row>
    <row r="501" spans="2:10" x14ac:dyDescent="0.25">
      <c r="B501" s="120">
        <v>488</v>
      </c>
      <c r="C501" s="3" t="s">
        <v>137</v>
      </c>
      <c r="D501" s="3" t="s">
        <v>142</v>
      </c>
      <c r="E501" s="121">
        <v>39687</v>
      </c>
      <c r="F501" s="3" t="s">
        <v>149</v>
      </c>
      <c r="G501" s="3">
        <v>773</v>
      </c>
      <c r="H501" s="3">
        <v>17651</v>
      </c>
      <c r="I501" s="3">
        <v>7898</v>
      </c>
      <c r="J501" s="3">
        <v>9753</v>
      </c>
    </row>
    <row r="502" spans="2:10" x14ac:dyDescent="0.25">
      <c r="B502" s="120">
        <v>489</v>
      </c>
      <c r="C502" s="122" t="s">
        <v>137</v>
      </c>
      <c r="D502" s="122" t="s">
        <v>142</v>
      </c>
      <c r="E502" s="123">
        <v>39744</v>
      </c>
      <c r="F502" s="122" t="s">
        <v>149</v>
      </c>
      <c r="G502" s="122">
        <v>690</v>
      </c>
      <c r="H502" s="122">
        <v>14697</v>
      </c>
      <c r="I502" s="122">
        <v>7052</v>
      </c>
      <c r="J502" s="122">
        <v>7645</v>
      </c>
    </row>
    <row r="503" spans="2:10" x14ac:dyDescent="0.25">
      <c r="B503" s="120">
        <v>490</v>
      </c>
      <c r="C503" s="3" t="s">
        <v>132</v>
      </c>
      <c r="D503" s="3" t="s">
        <v>142</v>
      </c>
      <c r="E503" s="121">
        <v>39112</v>
      </c>
      <c r="F503" s="3" t="s">
        <v>151</v>
      </c>
      <c r="G503" s="3">
        <v>400</v>
      </c>
      <c r="H503" s="3">
        <v>9064</v>
      </c>
      <c r="I503" s="3">
        <v>3936</v>
      </c>
      <c r="J503" s="3">
        <v>5128</v>
      </c>
    </row>
    <row r="504" spans="2:10" x14ac:dyDescent="0.25">
      <c r="B504" s="120">
        <v>491</v>
      </c>
      <c r="C504" s="122" t="s">
        <v>135</v>
      </c>
      <c r="D504" s="122" t="s">
        <v>142</v>
      </c>
      <c r="E504" s="123">
        <v>39192</v>
      </c>
      <c r="F504" s="122" t="s">
        <v>151</v>
      </c>
      <c r="G504" s="122">
        <v>330</v>
      </c>
      <c r="H504" s="122">
        <v>5673</v>
      </c>
      <c r="I504" s="122">
        <v>2795</v>
      </c>
      <c r="J504" s="122">
        <v>2878</v>
      </c>
    </row>
    <row r="505" spans="2:10" x14ac:dyDescent="0.25">
      <c r="B505" s="120">
        <v>492</v>
      </c>
      <c r="C505" s="3" t="s">
        <v>135</v>
      </c>
      <c r="D505" s="3" t="s">
        <v>142</v>
      </c>
      <c r="E505" s="121">
        <v>39286</v>
      </c>
      <c r="F505" s="3" t="s">
        <v>151</v>
      </c>
      <c r="G505" s="3">
        <v>1080</v>
      </c>
      <c r="H505" s="3">
        <v>23501</v>
      </c>
      <c r="I505" s="3">
        <v>11038</v>
      </c>
      <c r="J505" s="3">
        <v>12463</v>
      </c>
    </row>
    <row r="506" spans="2:10" x14ac:dyDescent="0.25">
      <c r="B506" s="120">
        <v>493</v>
      </c>
      <c r="C506" s="122" t="s">
        <v>137</v>
      </c>
      <c r="D506" s="122" t="s">
        <v>142</v>
      </c>
      <c r="E506" s="123">
        <v>39314</v>
      </c>
      <c r="F506" s="122" t="s">
        <v>151</v>
      </c>
      <c r="G506" s="122">
        <v>700</v>
      </c>
      <c r="H506" s="122">
        <v>17059</v>
      </c>
      <c r="I506" s="122">
        <v>7154</v>
      </c>
      <c r="J506" s="122">
        <v>9905</v>
      </c>
    </row>
    <row r="507" spans="2:10" x14ac:dyDescent="0.25">
      <c r="B507" s="120">
        <v>494</v>
      </c>
      <c r="C507" s="3" t="s">
        <v>137</v>
      </c>
      <c r="D507" s="3" t="s">
        <v>142</v>
      </c>
      <c r="E507" s="121">
        <v>39324</v>
      </c>
      <c r="F507" s="3" t="s">
        <v>151</v>
      </c>
      <c r="G507" s="3">
        <v>260</v>
      </c>
      <c r="H507" s="3">
        <v>5442</v>
      </c>
      <c r="I507" s="3">
        <v>2558</v>
      </c>
      <c r="J507" s="3">
        <v>2884</v>
      </c>
    </row>
    <row r="508" spans="2:10" x14ac:dyDescent="0.25">
      <c r="B508" s="120">
        <v>495</v>
      </c>
      <c r="C508" s="122" t="s">
        <v>132</v>
      </c>
      <c r="D508" s="122" t="s">
        <v>142</v>
      </c>
      <c r="E508" s="123">
        <v>39337</v>
      </c>
      <c r="F508" s="122" t="s">
        <v>151</v>
      </c>
      <c r="G508" s="122">
        <v>490</v>
      </c>
      <c r="H508" s="122">
        <v>8501</v>
      </c>
      <c r="I508" s="122">
        <v>4150</v>
      </c>
      <c r="J508" s="122">
        <v>4351</v>
      </c>
    </row>
    <row r="509" spans="2:10" x14ac:dyDescent="0.25">
      <c r="B509" s="120">
        <v>496</v>
      </c>
      <c r="C509" s="3" t="s">
        <v>135</v>
      </c>
      <c r="D509" s="3" t="s">
        <v>142</v>
      </c>
      <c r="E509" s="121">
        <v>39443</v>
      </c>
      <c r="F509" s="3" t="s">
        <v>151</v>
      </c>
      <c r="G509" s="3">
        <v>490</v>
      </c>
      <c r="H509" s="3">
        <v>8301</v>
      </c>
      <c r="I509" s="3">
        <v>4150</v>
      </c>
      <c r="J509" s="3">
        <v>4151</v>
      </c>
    </row>
    <row r="510" spans="2:10" x14ac:dyDescent="0.25">
      <c r="B510" s="120">
        <v>497</v>
      </c>
      <c r="C510" s="122" t="s">
        <v>135</v>
      </c>
      <c r="D510" s="122" t="s">
        <v>142</v>
      </c>
      <c r="E510" s="123">
        <v>39547</v>
      </c>
      <c r="F510" s="122" t="s">
        <v>151</v>
      </c>
      <c r="G510" s="122">
        <v>994</v>
      </c>
      <c r="H510" s="122">
        <v>21621</v>
      </c>
      <c r="I510" s="122">
        <v>10155</v>
      </c>
      <c r="J510" s="122">
        <v>11466</v>
      </c>
    </row>
    <row r="511" spans="2:10" x14ac:dyDescent="0.25">
      <c r="B511" s="120">
        <v>498</v>
      </c>
      <c r="C511" s="3" t="s">
        <v>135</v>
      </c>
      <c r="D511" s="3" t="s">
        <v>142</v>
      </c>
      <c r="E511" s="121">
        <v>39561</v>
      </c>
      <c r="F511" s="3" t="s">
        <v>151</v>
      </c>
      <c r="G511" s="3">
        <v>304</v>
      </c>
      <c r="H511" s="3">
        <v>5219</v>
      </c>
      <c r="I511" s="3">
        <v>2571</v>
      </c>
      <c r="J511" s="3">
        <v>2648</v>
      </c>
    </row>
    <row r="512" spans="2:10" x14ac:dyDescent="0.25">
      <c r="B512" s="120">
        <v>499</v>
      </c>
      <c r="C512" s="122" t="s">
        <v>137</v>
      </c>
      <c r="D512" s="122" t="s">
        <v>142</v>
      </c>
      <c r="E512" s="123">
        <v>39601</v>
      </c>
      <c r="F512" s="122" t="s">
        <v>151</v>
      </c>
      <c r="G512" s="122">
        <v>239</v>
      </c>
      <c r="H512" s="122">
        <v>5007</v>
      </c>
      <c r="I512" s="122">
        <v>2353</v>
      </c>
      <c r="J512" s="122">
        <v>2654</v>
      </c>
    </row>
    <row r="513" spans="2:10" x14ac:dyDescent="0.25">
      <c r="B513" s="120">
        <v>500</v>
      </c>
      <c r="C513" s="3" t="s">
        <v>132</v>
      </c>
      <c r="D513" s="3" t="s">
        <v>142</v>
      </c>
      <c r="E513" s="121">
        <v>39681</v>
      </c>
      <c r="F513" s="3" t="s">
        <v>151</v>
      </c>
      <c r="G513" s="3">
        <v>451</v>
      </c>
      <c r="H513" s="3">
        <v>7821</v>
      </c>
      <c r="I513" s="3">
        <v>3818</v>
      </c>
      <c r="J513" s="3">
        <v>4003</v>
      </c>
    </row>
    <row r="514" spans="2:10" x14ac:dyDescent="0.25">
      <c r="B514" s="120">
        <v>501</v>
      </c>
      <c r="C514" s="122" t="s">
        <v>132</v>
      </c>
      <c r="D514" s="122" t="s">
        <v>142</v>
      </c>
      <c r="E514" s="123">
        <v>39682</v>
      </c>
      <c r="F514" s="122" t="s">
        <v>151</v>
      </c>
      <c r="G514" s="122">
        <v>368</v>
      </c>
      <c r="H514" s="122">
        <v>8339</v>
      </c>
      <c r="I514" s="122">
        <v>3621</v>
      </c>
      <c r="J514" s="122">
        <v>4718</v>
      </c>
    </row>
    <row r="515" spans="2:10" x14ac:dyDescent="0.25">
      <c r="B515" s="120">
        <v>502</v>
      </c>
      <c r="C515" s="3" t="s">
        <v>137</v>
      </c>
      <c r="D515" s="3" t="s">
        <v>142</v>
      </c>
      <c r="E515" s="121">
        <v>39776</v>
      </c>
      <c r="F515" s="3" t="s">
        <v>151</v>
      </c>
      <c r="G515" s="3">
        <v>644</v>
      </c>
      <c r="H515" s="3">
        <v>15694</v>
      </c>
      <c r="I515" s="3">
        <v>6582</v>
      </c>
      <c r="J515" s="3">
        <v>9112</v>
      </c>
    </row>
    <row r="516" spans="2:10" x14ac:dyDescent="0.25">
      <c r="B516" s="120">
        <v>503</v>
      </c>
      <c r="C516" s="122" t="s">
        <v>135</v>
      </c>
      <c r="D516" s="122" t="s">
        <v>142</v>
      </c>
      <c r="E516" s="123">
        <v>39801</v>
      </c>
      <c r="F516" s="122" t="s">
        <v>151</v>
      </c>
      <c r="G516" s="122">
        <v>451</v>
      </c>
      <c r="H516" s="122">
        <v>7637</v>
      </c>
      <c r="I516" s="122">
        <v>3818</v>
      </c>
      <c r="J516" s="122">
        <v>3819</v>
      </c>
    </row>
    <row r="517" spans="2:10" x14ac:dyDescent="0.25">
      <c r="B517" s="120">
        <v>504</v>
      </c>
      <c r="C517" s="3" t="s">
        <v>137</v>
      </c>
      <c r="D517" s="3" t="s">
        <v>142</v>
      </c>
      <c r="E517" s="121">
        <v>39147</v>
      </c>
      <c r="F517" s="3" t="s">
        <v>152</v>
      </c>
      <c r="G517" s="3">
        <v>1500</v>
      </c>
      <c r="H517" s="3">
        <v>30465</v>
      </c>
      <c r="I517" s="3">
        <v>12705</v>
      </c>
      <c r="J517" s="3">
        <v>17760</v>
      </c>
    </row>
    <row r="518" spans="2:10" x14ac:dyDescent="0.25">
      <c r="B518" s="120">
        <v>505</v>
      </c>
      <c r="C518" s="122" t="s">
        <v>135</v>
      </c>
      <c r="D518" s="122" t="s">
        <v>142</v>
      </c>
      <c r="E518" s="123">
        <v>39155</v>
      </c>
      <c r="F518" s="122" t="s">
        <v>152</v>
      </c>
      <c r="G518" s="122">
        <v>900</v>
      </c>
      <c r="H518" s="122">
        <v>21546</v>
      </c>
      <c r="I518" s="122">
        <v>8856</v>
      </c>
      <c r="J518" s="122">
        <v>12690</v>
      </c>
    </row>
    <row r="519" spans="2:10" x14ac:dyDescent="0.25">
      <c r="B519" s="120">
        <v>506</v>
      </c>
      <c r="C519" s="3" t="s">
        <v>135</v>
      </c>
      <c r="D519" s="3" t="s">
        <v>142</v>
      </c>
      <c r="E519" s="121">
        <v>39227</v>
      </c>
      <c r="F519" s="3" t="s">
        <v>152</v>
      </c>
      <c r="G519" s="3">
        <v>260</v>
      </c>
      <c r="H519" s="3">
        <v>5772</v>
      </c>
      <c r="I519" s="3">
        <v>2657</v>
      </c>
      <c r="J519" s="3">
        <v>3115</v>
      </c>
    </row>
    <row r="520" spans="2:10" x14ac:dyDescent="0.25">
      <c r="B520" s="120">
        <v>507</v>
      </c>
      <c r="C520" s="122" t="s">
        <v>137</v>
      </c>
      <c r="D520" s="122" t="s">
        <v>142</v>
      </c>
      <c r="E520" s="123">
        <v>39374</v>
      </c>
      <c r="F520" s="122" t="s">
        <v>152</v>
      </c>
      <c r="G520" s="122">
        <v>810</v>
      </c>
      <c r="H520" s="122">
        <v>17156</v>
      </c>
      <c r="I520" s="122">
        <v>8278</v>
      </c>
      <c r="J520" s="122">
        <v>8878</v>
      </c>
    </row>
    <row r="521" spans="2:10" x14ac:dyDescent="0.25">
      <c r="B521" s="120">
        <v>508</v>
      </c>
      <c r="C521" s="3" t="s">
        <v>137</v>
      </c>
      <c r="D521" s="3" t="s">
        <v>142</v>
      </c>
      <c r="E521" s="121">
        <v>39399</v>
      </c>
      <c r="F521" s="3" t="s">
        <v>152</v>
      </c>
      <c r="G521" s="3">
        <v>600</v>
      </c>
      <c r="H521" s="3">
        <v>12318</v>
      </c>
      <c r="I521" s="3">
        <v>5082</v>
      </c>
      <c r="J521" s="3">
        <v>7236</v>
      </c>
    </row>
    <row r="522" spans="2:10" x14ac:dyDescent="0.25">
      <c r="B522" s="120">
        <v>509</v>
      </c>
      <c r="C522" s="122" t="s">
        <v>137</v>
      </c>
      <c r="D522" s="122" t="s">
        <v>142</v>
      </c>
      <c r="E522" s="123">
        <v>39405</v>
      </c>
      <c r="F522" s="122" t="s">
        <v>152</v>
      </c>
      <c r="G522" s="122">
        <v>300</v>
      </c>
      <c r="H522" s="122">
        <v>7107</v>
      </c>
      <c r="I522" s="122">
        <v>2952</v>
      </c>
      <c r="J522" s="122">
        <v>4155</v>
      </c>
    </row>
    <row r="523" spans="2:10" x14ac:dyDescent="0.25">
      <c r="B523" s="120">
        <v>510</v>
      </c>
      <c r="C523" s="3" t="s">
        <v>137</v>
      </c>
      <c r="D523" s="3" t="s">
        <v>142</v>
      </c>
      <c r="E523" s="121">
        <v>39583</v>
      </c>
      <c r="F523" s="3" t="s">
        <v>152</v>
      </c>
      <c r="G523" s="3">
        <v>745</v>
      </c>
      <c r="H523" s="3">
        <v>15784</v>
      </c>
      <c r="I523" s="3">
        <v>7616</v>
      </c>
      <c r="J523" s="3">
        <v>8168</v>
      </c>
    </row>
    <row r="524" spans="2:10" x14ac:dyDescent="0.25">
      <c r="B524" s="120">
        <v>511</v>
      </c>
      <c r="C524" s="122" t="s">
        <v>137</v>
      </c>
      <c r="D524" s="122" t="s">
        <v>142</v>
      </c>
      <c r="E524" s="123">
        <v>39583</v>
      </c>
      <c r="F524" s="122" t="s">
        <v>152</v>
      </c>
      <c r="G524" s="122">
        <v>276</v>
      </c>
      <c r="H524" s="122">
        <v>6538</v>
      </c>
      <c r="I524" s="122">
        <v>2716</v>
      </c>
      <c r="J524" s="122">
        <v>3822</v>
      </c>
    </row>
    <row r="525" spans="2:10" x14ac:dyDescent="0.25">
      <c r="B525" s="120">
        <v>512</v>
      </c>
      <c r="C525" s="3" t="s">
        <v>137</v>
      </c>
      <c r="D525" s="3" t="s">
        <v>142</v>
      </c>
      <c r="E525" s="121">
        <v>39715</v>
      </c>
      <c r="F525" s="3" t="s">
        <v>152</v>
      </c>
      <c r="G525" s="3">
        <v>552</v>
      </c>
      <c r="H525" s="3">
        <v>11333</v>
      </c>
      <c r="I525" s="3">
        <v>4675</v>
      </c>
      <c r="J525" s="3">
        <v>6658</v>
      </c>
    </row>
    <row r="526" spans="2:10" x14ac:dyDescent="0.25">
      <c r="B526" s="120">
        <v>513</v>
      </c>
      <c r="C526" s="122" t="s">
        <v>135</v>
      </c>
      <c r="D526" s="122" t="s">
        <v>142</v>
      </c>
      <c r="E526" s="123">
        <v>39764</v>
      </c>
      <c r="F526" s="122" t="s">
        <v>152</v>
      </c>
      <c r="G526" s="122">
        <v>828</v>
      </c>
      <c r="H526" s="122">
        <v>19822</v>
      </c>
      <c r="I526" s="122">
        <v>8148</v>
      </c>
      <c r="J526" s="122">
        <v>11674</v>
      </c>
    </row>
    <row r="527" spans="2:10" x14ac:dyDescent="0.25">
      <c r="B527" s="120">
        <v>514</v>
      </c>
      <c r="C527" s="3" t="s">
        <v>135</v>
      </c>
      <c r="D527" s="3" t="s">
        <v>142</v>
      </c>
      <c r="E527" s="121">
        <v>39777</v>
      </c>
      <c r="F527" s="3" t="s">
        <v>152</v>
      </c>
      <c r="G527" s="3">
        <v>239</v>
      </c>
      <c r="H527" s="3">
        <v>5310</v>
      </c>
      <c r="I527" s="3">
        <v>2444</v>
      </c>
      <c r="J527" s="3">
        <v>2866</v>
      </c>
    </row>
    <row r="528" spans="2:10" x14ac:dyDescent="0.25">
      <c r="B528" s="120">
        <v>515</v>
      </c>
      <c r="C528" s="122" t="s">
        <v>137</v>
      </c>
      <c r="D528" s="122" t="s">
        <v>142</v>
      </c>
      <c r="E528" s="123">
        <v>39784</v>
      </c>
      <c r="F528" s="122" t="s">
        <v>152</v>
      </c>
      <c r="G528" s="122">
        <v>1380</v>
      </c>
      <c r="H528" s="122">
        <v>28028</v>
      </c>
      <c r="I528" s="122">
        <v>11689</v>
      </c>
      <c r="J528" s="122">
        <v>16339</v>
      </c>
    </row>
    <row r="529" spans="2:10" x14ac:dyDescent="0.25">
      <c r="B529" s="120">
        <v>516</v>
      </c>
      <c r="C529" s="3" t="s">
        <v>137</v>
      </c>
      <c r="D529" s="3" t="s">
        <v>142</v>
      </c>
      <c r="E529" s="121">
        <v>39157</v>
      </c>
      <c r="F529" s="3" t="s">
        <v>153</v>
      </c>
      <c r="G529" s="3">
        <v>550</v>
      </c>
      <c r="H529" s="3">
        <v>11836</v>
      </c>
      <c r="I529" s="3">
        <v>5412</v>
      </c>
      <c r="J529" s="3">
        <v>6424</v>
      </c>
    </row>
    <row r="530" spans="2:10" x14ac:dyDescent="0.25">
      <c r="B530" s="120">
        <v>517</v>
      </c>
      <c r="C530" s="122" t="s">
        <v>137</v>
      </c>
      <c r="D530" s="122" t="s">
        <v>142</v>
      </c>
      <c r="E530" s="123">
        <v>39638</v>
      </c>
      <c r="F530" s="122" t="s">
        <v>153</v>
      </c>
      <c r="G530" s="122">
        <v>506</v>
      </c>
      <c r="H530" s="122">
        <v>10889</v>
      </c>
      <c r="I530" s="122">
        <v>4979</v>
      </c>
      <c r="J530" s="122">
        <v>5910</v>
      </c>
    </row>
    <row r="531" spans="2:10" x14ac:dyDescent="0.25">
      <c r="B531" s="120">
        <v>518</v>
      </c>
      <c r="C531" s="3" t="s">
        <v>135</v>
      </c>
      <c r="D531" s="3" t="s">
        <v>142</v>
      </c>
      <c r="E531" s="121">
        <v>39154</v>
      </c>
      <c r="F531" s="3" t="s">
        <v>174</v>
      </c>
      <c r="G531" s="3">
        <v>490</v>
      </c>
      <c r="H531" s="3">
        <v>12049</v>
      </c>
      <c r="I531" s="3">
        <v>4822</v>
      </c>
      <c r="J531" s="3">
        <v>7227</v>
      </c>
    </row>
    <row r="532" spans="2:10" x14ac:dyDescent="0.25">
      <c r="B532" s="120">
        <v>519</v>
      </c>
      <c r="C532" s="122" t="s">
        <v>137</v>
      </c>
      <c r="D532" s="122" t="s">
        <v>142</v>
      </c>
      <c r="E532" s="123">
        <v>39321</v>
      </c>
      <c r="F532" s="122" t="s">
        <v>174</v>
      </c>
      <c r="G532" s="122">
        <v>250</v>
      </c>
      <c r="H532" s="122">
        <v>4577</v>
      </c>
      <c r="I532" s="122">
        <v>2117</v>
      </c>
      <c r="J532" s="122">
        <v>2460</v>
      </c>
    </row>
    <row r="533" spans="2:10" x14ac:dyDescent="0.25">
      <c r="B533" s="120">
        <v>520</v>
      </c>
      <c r="C533" s="3" t="s">
        <v>135</v>
      </c>
      <c r="D533" s="3" t="s">
        <v>142</v>
      </c>
      <c r="E533" s="121">
        <v>39346</v>
      </c>
      <c r="F533" s="3" t="s">
        <v>174</v>
      </c>
      <c r="G533" s="3">
        <v>720</v>
      </c>
      <c r="H533" s="3">
        <v>16826</v>
      </c>
      <c r="I533" s="3">
        <v>7085</v>
      </c>
      <c r="J533" s="3">
        <v>9741</v>
      </c>
    </row>
    <row r="534" spans="2:10" x14ac:dyDescent="0.25">
      <c r="B534" s="120">
        <v>521</v>
      </c>
      <c r="C534" s="122" t="s">
        <v>135</v>
      </c>
      <c r="D534" s="122" t="s">
        <v>142</v>
      </c>
      <c r="E534" s="123">
        <v>39539</v>
      </c>
      <c r="F534" s="122" t="s">
        <v>174</v>
      </c>
      <c r="G534" s="122">
        <v>662</v>
      </c>
      <c r="H534" s="122">
        <v>15480</v>
      </c>
      <c r="I534" s="122">
        <v>6518</v>
      </c>
      <c r="J534" s="122">
        <v>8962</v>
      </c>
    </row>
    <row r="535" spans="2:10" x14ac:dyDescent="0.25">
      <c r="B535" s="120">
        <v>522</v>
      </c>
      <c r="C535" s="3" t="s">
        <v>135</v>
      </c>
      <c r="D535" s="3" t="s">
        <v>142</v>
      </c>
      <c r="E535" s="121">
        <v>39254</v>
      </c>
      <c r="F535" s="3" t="s">
        <v>156</v>
      </c>
      <c r="G535" s="3">
        <v>1000</v>
      </c>
      <c r="H535" s="3">
        <v>20480</v>
      </c>
      <c r="I535" s="3">
        <v>9840</v>
      </c>
      <c r="J535" s="3">
        <v>10640</v>
      </c>
    </row>
    <row r="536" spans="2:10" x14ac:dyDescent="0.25">
      <c r="B536" s="120">
        <v>523</v>
      </c>
      <c r="C536" s="122" t="s">
        <v>137</v>
      </c>
      <c r="D536" s="122" t="s">
        <v>142</v>
      </c>
      <c r="E536" s="123">
        <v>39272</v>
      </c>
      <c r="F536" s="122" t="s">
        <v>156</v>
      </c>
      <c r="G536" s="122">
        <v>330</v>
      </c>
      <c r="H536" s="122">
        <v>7418</v>
      </c>
      <c r="I536" s="122">
        <v>3373</v>
      </c>
      <c r="J536" s="122">
        <v>4045</v>
      </c>
    </row>
    <row r="537" spans="2:10" x14ac:dyDescent="0.25">
      <c r="B537" s="120">
        <v>524</v>
      </c>
      <c r="C537" s="3" t="s">
        <v>135</v>
      </c>
      <c r="D537" s="3" t="s">
        <v>142</v>
      </c>
      <c r="E537" s="121">
        <v>39346</v>
      </c>
      <c r="F537" s="3" t="s">
        <v>156</v>
      </c>
      <c r="G537" s="3">
        <v>500</v>
      </c>
      <c r="H537" s="3">
        <v>12135</v>
      </c>
      <c r="I537" s="3">
        <v>5110</v>
      </c>
      <c r="J537" s="3">
        <v>7025</v>
      </c>
    </row>
    <row r="538" spans="2:10" x14ac:dyDescent="0.25">
      <c r="B538" s="120">
        <v>525</v>
      </c>
      <c r="C538" s="122" t="s">
        <v>132</v>
      </c>
      <c r="D538" s="122" t="s">
        <v>142</v>
      </c>
      <c r="E538" s="123">
        <v>39447</v>
      </c>
      <c r="F538" s="122" t="s">
        <v>156</v>
      </c>
      <c r="G538" s="122">
        <v>250</v>
      </c>
      <c r="H538" s="122">
        <v>4390</v>
      </c>
      <c r="I538" s="122">
        <v>2117</v>
      </c>
      <c r="J538" s="122">
        <v>2273</v>
      </c>
    </row>
    <row r="539" spans="2:10" x14ac:dyDescent="0.25">
      <c r="B539" s="120">
        <v>526</v>
      </c>
      <c r="C539" s="3" t="s">
        <v>135</v>
      </c>
      <c r="D539" s="3" t="s">
        <v>142</v>
      </c>
      <c r="E539" s="121">
        <v>39528</v>
      </c>
      <c r="F539" s="3" t="s">
        <v>156</v>
      </c>
      <c r="G539" s="3">
        <v>920</v>
      </c>
      <c r="H539" s="3">
        <v>18842</v>
      </c>
      <c r="I539" s="3">
        <v>9053</v>
      </c>
      <c r="J539" s="3">
        <v>9789</v>
      </c>
    </row>
    <row r="540" spans="2:10" x14ac:dyDescent="0.25">
      <c r="B540" s="120">
        <v>527</v>
      </c>
      <c r="C540" s="122" t="s">
        <v>135</v>
      </c>
      <c r="D540" s="122" t="s">
        <v>142</v>
      </c>
      <c r="E540" s="123">
        <v>39533</v>
      </c>
      <c r="F540" s="122" t="s">
        <v>156</v>
      </c>
      <c r="G540" s="122">
        <v>460</v>
      </c>
      <c r="H540" s="122">
        <v>11164</v>
      </c>
      <c r="I540" s="122">
        <v>4701</v>
      </c>
      <c r="J540" s="122">
        <v>6463</v>
      </c>
    </row>
    <row r="541" spans="2:10" x14ac:dyDescent="0.25">
      <c r="B541" s="120">
        <v>528</v>
      </c>
      <c r="C541" s="3" t="s">
        <v>132</v>
      </c>
      <c r="D541" s="3" t="s">
        <v>142</v>
      </c>
      <c r="E541" s="121">
        <v>39546</v>
      </c>
      <c r="F541" s="3" t="s">
        <v>156</v>
      </c>
      <c r="G541" s="3">
        <v>230</v>
      </c>
      <c r="H541" s="3">
        <v>4039</v>
      </c>
      <c r="I541" s="3">
        <v>1948</v>
      </c>
      <c r="J541" s="3">
        <v>2091</v>
      </c>
    </row>
    <row r="542" spans="2:10" x14ac:dyDescent="0.25">
      <c r="B542" s="120">
        <v>529</v>
      </c>
      <c r="C542" s="122" t="s">
        <v>137</v>
      </c>
      <c r="D542" s="122" t="s">
        <v>142</v>
      </c>
      <c r="E542" s="123">
        <v>39589</v>
      </c>
      <c r="F542" s="122" t="s">
        <v>156</v>
      </c>
      <c r="G542" s="122">
        <v>304</v>
      </c>
      <c r="H542" s="122">
        <v>6825</v>
      </c>
      <c r="I542" s="122">
        <v>3103</v>
      </c>
      <c r="J542" s="122">
        <v>3722</v>
      </c>
    </row>
    <row r="543" spans="2:10" x14ac:dyDescent="0.25">
      <c r="B543" s="120">
        <v>530</v>
      </c>
      <c r="C543" s="3" t="s">
        <v>137</v>
      </c>
      <c r="D543" s="3" t="s">
        <v>142</v>
      </c>
      <c r="E543" s="121">
        <v>39345</v>
      </c>
      <c r="F543" s="3" t="s">
        <v>157</v>
      </c>
      <c r="G543" s="3">
        <v>240</v>
      </c>
      <c r="H543" s="3">
        <v>4870</v>
      </c>
      <c r="I543" s="3">
        <v>2033</v>
      </c>
      <c r="J543" s="3">
        <v>2837</v>
      </c>
    </row>
    <row r="544" spans="2:10" x14ac:dyDescent="0.25">
      <c r="B544" s="120">
        <v>531</v>
      </c>
      <c r="C544" s="122" t="s">
        <v>137</v>
      </c>
      <c r="D544" s="122" t="s">
        <v>142</v>
      </c>
      <c r="E544" s="123">
        <v>39491</v>
      </c>
      <c r="F544" s="122" t="s">
        <v>157</v>
      </c>
      <c r="G544" s="122">
        <v>221</v>
      </c>
      <c r="H544" s="122">
        <v>4480</v>
      </c>
      <c r="I544" s="122">
        <v>1870</v>
      </c>
      <c r="J544" s="122">
        <v>2610</v>
      </c>
    </row>
    <row r="545" spans="2:10" x14ac:dyDescent="0.25">
      <c r="B545" s="120">
        <v>532</v>
      </c>
      <c r="C545" s="3" t="s">
        <v>132</v>
      </c>
      <c r="D545" s="3" t="s">
        <v>142</v>
      </c>
      <c r="E545" s="121">
        <v>39118</v>
      </c>
      <c r="F545" s="3" t="s">
        <v>158</v>
      </c>
      <c r="G545" s="3">
        <v>140</v>
      </c>
      <c r="H545" s="3">
        <v>3088</v>
      </c>
      <c r="I545" s="3">
        <v>1378</v>
      </c>
      <c r="J545" s="3">
        <v>1710</v>
      </c>
    </row>
    <row r="546" spans="2:10" x14ac:dyDescent="0.25">
      <c r="B546" s="120">
        <v>533</v>
      </c>
      <c r="C546" s="122" t="s">
        <v>137</v>
      </c>
      <c r="D546" s="122" t="s">
        <v>142</v>
      </c>
      <c r="E546" s="123">
        <v>39140</v>
      </c>
      <c r="F546" s="122" t="s">
        <v>158</v>
      </c>
      <c r="G546" s="122">
        <v>420</v>
      </c>
      <c r="H546" s="122">
        <v>7615</v>
      </c>
      <c r="I546" s="122">
        <v>3557</v>
      </c>
      <c r="J546" s="122">
        <v>4058</v>
      </c>
    </row>
    <row r="547" spans="2:10" x14ac:dyDescent="0.25">
      <c r="B547" s="120">
        <v>534</v>
      </c>
      <c r="C547" s="3" t="s">
        <v>135</v>
      </c>
      <c r="D547" s="3" t="s">
        <v>142</v>
      </c>
      <c r="E547" s="121">
        <v>39143</v>
      </c>
      <c r="F547" s="3" t="s">
        <v>158</v>
      </c>
      <c r="G547" s="3">
        <v>500</v>
      </c>
      <c r="H547" s="3">
        <v>10420</v>
      </c>
      <c r="I547" s="3">
        <v>4920</v>
      </c>
      <c r="J547" s="3">
        <v>5500</v>
      </c>
    </row>
    <row r="548" spans="2:10" x14ac:dyDescent="0.25">
      <c r="B548" s="120">
        <v>535</v>
      </c>
      <c r="C548" s="122" t="s">
        <v>135</v>
      </c>
      <c r="D548" s="122" t="s">
        <v>142</v>
      </c>
      <c r="E548" s="123">
        <v>39150</v>
      </c>
      <c r="F548" s="122" t="s">
        <v>158</v>
      </c>
      <c r="G548" s="122">
        <v>140</v>
      </c>
      <c r="H548" s="122">
        <v>3123</v>
      </c>
      <c r="I548" s="122">
        <v>1378</v>
      </c>
      <c r="J548" s="122">
        <v>1745</v>
      </c>
    </row>
    <row r="549" spans="2:10" x14ac:dyDescent="0.25">
      <c r="B549" s="120">
        <v>536</v>
      </c>
      <c r="C549" s="3" t="s">
        <v>137</v>
      </c>
      <c r="D549" s="3" t="s">
        <v>142</v>
      </c>
      <c r="E549" s="121">
        <v>39273</v>
      </c>
      <c r="F549" s="3" t="s">
        <v>158</v>
      </c>
      <c r="G549" s="3">
        <v>400</v>
      </c>
      <c r="H549" s="3">
        <v>8632</v>
      </c>
      <c r="I549" s="3">
        <v>3936</v>
      </c>
      <c r="J549" s="3">
        <v>4696</v>
      </c>
    </row>
    <row r="550" spans="2:10" x14ac:dyDescent="0.25">
      <c r="B550" s="120">
        <v>537</v>
      </c>
      <c r="C550" s="122" t="s">
        <v>135</v>
      </c>
      <c r="D550" s="122" t="s">
        <v>142</v>
      </c>
      <c r="E550" s="123">
        <v>39352</v>
      </c>
      <c r="F550" s="122" t="s">
        <v>158</v>
      </c>
      <c r="G550" s="122">
        <v>390</v>
      </c>
      <c r="H550" s="122">
        <v>8444</v>
      </c>
      <c r="I550" s="122">
        <v>3986</v>
      </c>
      <c r="J550" s="122">
        <v>4458</v>
      </c>
    </row>
    <row r="551" spans="2:10" x14ac:dyDescent="0.25">
      <c r="B551" s="120">
        <v>538</v>
      </c>
      <c r="C551" s="3" t="s">
        <v>135</v>
      </c>
      <c r="D551" s="3" t="s">
        <v>142</v>
      </c>
      <c r="E551" s="121">
        <v>39365</v>
      </c>
      <c r="F551" s="3" t="s">
        <v>158</v>
      </c>
      <c r="G551" s="3">
        <v>840</v>
      </c>
      <c r="H551" s="3">
        <v>20639</v>
      </c>
      <c r="I551" s="3">
        <v>8585</v>
      </c>
      <c r="J551" s="3">
        <v>12054</v>
      </c>
    </row>
    <row r="552" spans="2:10" x14ac:dyDescent="0.25">
      <c r="B552" s="120">
        <v>539</v>
      </c>
      <c r="C552" s="122" t="s">
        <v>137</v>
      </c>
      <c r="D552" s="122" t="s">
        <v>142</v>
      </c>
      <c r="E552" s="123">
        <v>39435</v>
      </c>
      <c r="F552" s="122" t="s">
        <v>158</v>
      </c>
      <c r="G552" s="122">
        <v>220</v>
      </c>
      <c r="H552" s="122">
        <v>5214</v>
      </c>
      <c r="I552" s="122">
        <v>2165</v>
      </c>
      <c r="J552" s="122">
        <v>3049</v>
      </c>
    </row>
    <row r="553" spans="2:10" x14ac:dyDescent="0.25">
      <c r="B553" s="120">
        <v>540</v>
      </c>
      <c r="C553" s="3" t="s">
        <v>137</v>
      </c>
      <c r="D553" s="3" t="s">
        <v>142</v>
      </c>
      <c r="E553" s="121">
        <v>39472</v>
      </c>
      <c r="F553" s="3" t="s">
        <v>158</v>
      </c>
      <c r="G553" s="3">
        <v>386</v>
      </c>
      <c r="H553" s="3">
        <v>7006</v>
      </c>
      <c r="I553" s="3">
        <v>3272</v>
      </c>
      <c r="J553" s="3">
        <v>3734</v>
      </c>
    </row>
    <row r="554" spans="2:10" x14ac:dyDescent="0.25">
      <c r="B554" s="120">
        <v>541</v>
      </c>
      <c r="C554" s="122" t="s">
        <v>137</v>
      </c>
      <c r="D554" s="122" t="s">
        <v>142</v>
      </c>
      <c r="E554" s="123">
        <v>39477</v>
      </c>
      <c r="F554" s="122" t="s">
        <v>158</v>
      </c>
      <c r="G554" s="122">
        <v>202</v>
      </c>
      <c r="H554" s="122">
        <v>4797</v>
      </c>
      <c r="I554" s="122">
        <v>1992</v>
      </c>
      <c r="J554" s="122">
        <v>2805</v>
      </c>
    </row>
    <row r="555" spans="2:10" x14ac:dyDescent="0.25">
      <c r="B555" s="120">
        <v>542</v>
      </c>
      <c r="C555" s="3" t="s">
        <v>135</v>
      </c>
      <c r="D555" s="3" t="s">
        <v>142</v>
      </c>
      <c r="E555" s="121">
        <v>39506</v>
      </c>
      <c r="F555" s="3" t="s">
        <v>158</v>
      </c>
      <c r="G555" s="3">
        <v>359</v>
      </c>
      <c r="H555" s="3">
        <v>7768</v>
      </c>
      <c r="I555" s="3">
        <v>3667</v>
      </c>
      <c r="J555" s="3">
        <v>4101</v>
      </c>
    </row>
    <row r="556" spans="2:10" x14ac:dyDescent="0.25">
      <c r="B556" s="120">
        <v>543</v>
      </c>
      <c r="C556" s="122" t="s">
        <v>137</v>
      </c>
      <c r="D556" s="122" t="s">
        <v>142</v>
      </c>
      <c r="E556" s="123">
        <v>39506</v>
      </c>
      <c r="F556" s="122" t="s">
        <v>158</v>
      </c>
      <c r="G556" s="122">
        <v>368</v>
      </c>
      <c r="H556" s="122">
        <v>7941</v>
      </c>
      <c r="I556" s="122">
        <v>3621</v>
      </c>
      <c r="J556" s="122">
        <v>4320</v>
      </c>
    </row>
    <row r="557" spans="2:10" x14ac:dyDescent="0.25">
      <c r="B557" s="120">
        <v>544</v>
      </c>
      <c r="C557" s="3" t="s">
        <v>135</v>
      </c>
      <c r="D557" s="3" t="s">
        <v>142</v>
      </c>
      <c r="E557" s="121">
        <v>39591</v>
      </c>
      <c r="F557" s="3" t="s">
        <v>158</v>
      </c>
      <c r="G557" s="3">
        <v>773</v>
      </c>
      <c r="H557" s="3">
        <v>18988</v>
      </c>
      <c r="I557" s="3">
        <v>7898</v>
      </c>
      <c r="J557" s="3">
        <v>11090</v>
      </c>
    </row>
    <row r="558" spans="2:10" x14ac:dyDescent="0.25">
      <c r="B558" s="120">
        <v>545</v>
      </c>
      <c r="C558" s="122" t="s">
        <v>132</v>
      </c>
      <c r="D558" s="122" t="s">
        <v>142</v>
      </c>
      <c r="E558" s="123">
        <v>39675</v>
      </c>
      <c r="F558" s="122" t="s">
        <v>158</v>
      </c>
      <c r="G558" s="122">
        <v>129</v>
      </c>
      <c r="H558" s="122">
        <v>2841</v>
      </c>
      <c r="I558" s="122">
        <v>1268</v>
      </c>
      <c r="J558" s="122">
        <v>1573</v>
      </c>
    </row>
    <row r="559" spans="2:10" x14ac:dyDescent="0.25">
      <c r="B559" s="120">
        <v>546</v>
      </c>
      <c r="C559" s="3" t="s">
        <v>135</v>
      </c>
      <c r="D559" s="3" t="s">
        <v>142</v>
      </c>
      <c r="E559" s="121">
        <v>39693</v>
      </c>
      <c r="F559" s="3" t="s">
        <v>158</v>
      </c>
      <c r="G559" s="3">
        <v>460</v>
      </c>
      <c r="H559" s="3">
        <v>9586</v>
      </c>
      <c r="I559" s="3">
        <v>4526</v>
      </c>
      <c r="J559" s="3">
        <v>5060</v>
      </c>
    </row>
    <row r="560" spans="2:10" x14ac:dyDescent="0.25">
      <c r="B560" s="120">
        <v>547</v>
      </c>
      <c r="C560" s="122" t="s">
        <v>135</v>
      </c>
      <c r="D560" s="122" t="s">
        <v>142</v>
      </c>
      <c r="E560" s="123">
        <v>39758</v>
      </c>
      <c r="F560" s="122" t="s">
        <v>158</v>
      </c>
      <c r="G560" s="122">
        <v>129</v>
      </c>
      <c r="H560" s="122">
        <v>2873</v>
      </c>
      <c r="I560" s="122">
        <v>1268</v>
      </c>
      <c r="J560" s="122">
        <v>1605</v>
      </c>
    </row>
    <row r="561" spans="2:10" x14ac:dyDescent="0.25">
      <c r="B561" s="120">
        <v>548</v>
      </c>
      <c r="C561" s="3" t="s">
        <v>132</v>
      </c>
      <c r="D561" s="3" t="s">
        <v>142</v>
      </c>
      <c r="E561" s="121">
        <v>39129</v>
      </c>
      <c r="F561" s="3" t="s">
        <v>159</v>
      </c>
      <c r="G561" s="3">
        <v>320</v>
      </c>
      <c r="H561" s="3">
        <v>7021</v>
      </c>
      <c r="I561" s="3">
        <v>3149</v>
      </c>
      <c r="J561" s="3">
        <v>3872</v>
      </c>
    </row>
    <row r="562" spans="2:10" x14ac:dyDescent="0.25">
      <c r="B562" s="120">
        <v>549</v>
      </c>
      <c r="C562" s="122" t="s">
        <v>132</v>
      </c>
      <c r="D562" s="122" t="s">
        <v>142</v>
      </c>
      <c r="E562" s="123">
        <v>39181</v>
      </c>
      <c r="F562" s="122" t="s">
        <v>159</v>
      </c>
      <c r="G562" s="122">
        <v>1200</v>
      </c>
      <c r="H562" s="122">
        <v>23100</v>
      </c>
      <c r="I562" s="122">
        <v>10164</v>
      </c>
      <c r="J562" s="122">
        <v>12936</v>
      </c>
    </row>
    <row r="563" spans="2:10" x14ac:dyDescent="0.25">
      <c r="B563" s="120">
        <v>550</v>
      </c>
      <c r="C563" s="3" t="s">
        <v>135</v>
      </c>
      <c r="D563" s="3" t="s">
        <v>142</v>
      </c>
      <c r="E563" s="121">
        <v>39316</v>
      </c>
      <c r="F563" s="3" t="s">
        <v>159</v>
      </c>
      <c r="G563" s="3">
        <v>450</v>
      </c>
      <c r="H563" s="3">
        <v>10116</v>
      </c>
      <c r="I563" s="3">
        <v>4599</v>
      </c>
      <c r="J563" s="3">
        <v>5517</v>
      </c>
    </row>
    <row r="564" spans="2:10" x14ac:dyDescent="0.25">
      <c r="B564" s="120">
        <v>551</v>
      </c>
      <c r="C564" s="122" t="s">
        <v>137</v>
      </c>
      <c r="D564" s="122" t="s">
        <v>142</v>
      </c>
      <c r="E564" s="123">
        <v>39414</v>
      </c>
      <c r="F564" s="122" t="s">
        <v>159</v>
      </c>
      <c r="G564" s="122">
        <v>250</v>
      </c>
      <c r="H564" s="122">
        <v>4945</v>
      </c>
      <c r="I564" s="122">
        <v>2460</v>
      </c>
      <c r="J564" s="122">
        <v>2485</v>
      </c>
    </row>
    <row r="565" spans="2:10" x14ac:dyDescent="0.25">
      <c r="B565" s="120">
        <v>552</v>
      </c>
      <c r="C565" s="3" t="s">
        <v>135</v>
      </c>
      <c r="D565" s="3" t="s">
        <v>142</v>
      </c>
      <c r="E565" s="121">
        <v>39461</v>
      </c>
      <c r="F565" s="3" t="s">
        <v>159</v>
      </c>
      <c r="G565" s="3">
        <v>414</v>
      </c>
      <c r="H565" s="3">
        <v>9307</v>
      </c>
      <c r="I565" s="3">
        <v>4231</v>
      </c>
      <c r="J565" s="3">
        <v>5076</v>
      </c>
    </row>
    <row r="566" spans="2:10" x14ac:dyDescent="0.25">
      <c r="B566" s="120">
        <v>553</v>
      </c>
      <c r="C566" s="122" t="s">
        <v>137</v>
      </c>
      <c r="D566" s="122" t="s">
        <v>142</v>
      </c>
      <c r="E566" s="123">
        <v>39468</v>
      </c>
      <c r="F566" s="122" t="s">
        <v>159</v>
      </c>
      <c r="G566" s="122">
        <v>230</v>
      </c>
      <c r="H566" s="122">
        <v>4549</v>
      </c>
      <c r="I566" s="122">
        <v>2263</v>
      </c>
      <c r="J566" s="122">
        <v>2286</v>
      </c>
    </row>
    <row r="567" spans="2:10" x14ac:dyDescent="0.25">
      <c r="B567" s="120">
        <v>554</v>
      </c>
      <c r="C567" s="3" t="s">
        <v>132</v>
      </c>
      <c r="D567" s="3" t="s">
        <v>142</v>
      </c>
      <c r="E567" s="121">
        <v>39734</v>
      </c>
      <c r="F567" s="3" t="s">
        <v>159</v>
      </c>
      <c r="G567" s="3">
        <v>1104</v>
      </c>
      <c r="H567" s="3">
        <v>21252</v>
      </c>
      <c r="I567" s="3">
        <v>9351</v>
      </c>
      <c r="J567" s="3">
        <v>11901</v>
      </c>
    </row>
    <row r="568" spans="2:10" x14ac:dyDescent="0.25">
      <c r="B568" s="120">
        <v>555</v>
      </c>
      <c r="C568" s="122" t="s">
        <v>132</v>
      </c>
      <c r="D568" s="122" t="s">
        <v>142</v>
      </c>
      <c r="E568" s="123">
        <v>39786</v>
      </c>
      <c r="F568" s="122" t="s">
        <v>159</v>
      </c>
      <c r="G568" s="122">
        <v>294</v>
      </c>
      <c r="H568" s="122">
        <v>6459</v>
      </c>
      <c r="I568" s="122">
        <v>2897</v>
      </c>
      <c r="J568" s="122">
        <v>3562</v>
      </c>
    </row>
    <row r="569" spans="2:10" x14ac:dyDescent="0.25">
      <c r="B569" s="120">
        <v>556</v>
      </c>
      <c r="C569" s="3" t="s">
        <v>137</v>
      </c>
      <c r="D569" s="3" t="s">
        <v>142</v>
      </c>
      <c r="E569" s="121">
        <v>39153</v>
      </c>
      <c r="F569" s="3" t="s">
        <v>160</v>
      </c>
      <c r="G569" s="3">
        <v>720</v>
      </c>
      <c r="H569" s="3">
        <v>16812</v>
      </c>
      <c r="I569" s="3">
        <v>7358</v>
      </c>
      <c r="J569" s="3">
        <v>9454</v>
      </c>
    </row>
    <row r="570" spans="2:10" x14ac:dyDescent="0.25">
      <c r="B570" s="120">
        <v>557</v>
      </c>
      <c r="C570" s="122" t="s">
        <v>137</v>
      </c>
      <c r="D570" s="122" t="s">
        <v>142</v>
      </c>
      <c r="E570" s="123">
        <v>39252</v>
      </c>
      <c r="F570" s="122" t="s">
        <v>160</v>
      </c>
      <c r="G570" s="122">
        <v>1300</v>
      </c>
      <c r="H570" s="122">
        <v>23192</v>
      </c>
      <c r="I570" s="122">
        <v>11011</v>
      </c>
      <c r="J570" s="122">
        <v>12181</v>
      </c>
    </row>
    <row r="571" spans="2:10" x14ac:dyDescent="0.25">
      <c r="B571" s="120">
        <v>558</v>
      </c>
      <c r="C571" s="3" t="s">
        <v>132</v>
      </c>
      <c r="D571" s="3" t="s">
        <v>142</v>
      </c>
      <c r="E571" s="121">
        <v>39426</v>
      </c>
      <c r="F571" s="3" t="s">
        <v>160</v>
      </c>
      <c r="G571" s="3">
        <v>200</v>
      </c>
      <c r="H571" s="3">
        <v>4846</v>
      </c>
      <c r="I571" s="3">
        <v>2044</v>
      </c>
      <c r="J571" s="3">
        <v>2802</v>
      </c>
    </row>
    <row r="572" spans="2:10" x14ac:dyDescent="0.25">
      <c r="B572" s="120">
        <v>559</v>
      </c>
      <c r="C572" s="122" t="s">
        <v>137</v>
      </c>
      <c r="D572" s="122" t="s">
        <v>142</v>
      </c>
      <c r="E572" s="123">
        <v>39450</v>
      </c>
      <c r="F572" s="122" t="s">
        <v>160</v>
      </c>
      <c r="G572" s="122">
        <v>662</v>
      </c>
      <c r="H572" s="122">
        <v>15467</v>
      </c>
      <c r="I572" s="122">
        <v>6769</v>
      </c>
      <c r="J572" s="122">
        <v>8698</v>
      </c>
    </row>
    <row r="573" spans="2:10" x14ac:dyDescent="0.25">
      <c r="B573" s="120">
        <v>560</v>
      </c>
      <c r="C573" s="3" t="s">
        <v>137</v>
      </c>
      <c r="D573" s="3" t="s">
        <v>142</v>
      </c>
      <c r="E573" s="121">
        <v>39545</v>
      </c>
      <c r="F573" s="3" t="s">
        <v>160</v>
      </c>
      <c r="G573" s="3">
        <v>1196</v>
      </c>
      <c r="H573" s="3">
        <v>21337</v>
      </c>
      <c r="I573" s="3">
        <v>10130</v>
      </c>
      <c r="J573" s="3">
        <v>11207</v>
      </c>
    </row>
    <row r="574" spans="2:10" x14ac:dyDescent="0.25">
      <c r="B574" s="120">
        <v>561</v>
      </c>
      <c r="C574" s="122" t="s">
        <v>132</v>
      </c>
      <c r="D574" s="122" t="s">
        <v>142</v>
      </c>
      <c r="E574" s="123">
        <v>39611</v>
      </c>
      <c r="F574" s="122" t="s">
        <v>160</v>
      </c>
      <c r="G574" s="122">
        <v>184</v>
      </c>
      <c r="H574" s="122">
        <v>4458</v>
      </c>
      <c r="I574" s="122">
        <v>1880</v>
      </c>
      <c r="J574" s="122">
        <v>2578</v>
      </c>
    </row>
    <row r="575" spans="2:10" x14ac:dyDescent="0.25">
      <c r="B575" s="120">
        <v>562</v>
      </c>
      <c r="C575" s="3" t="s">
        <v>132</v>
      </c>
      <c r="D575" s="3" t="s">
        <v>142</v>
      </c>
      <c r="E575" s="121">
        <v>39156</v>
      </c>
      <c r="F575" s="3" t="s">
        <v>161</v>
      </c>
      <c r="G575" s="3">
        <v>880</v>
      </c>
      <c r="H575" s="3">
        <v>22449</v>
      </c>
      <c r="I575" s="3">
        <v>8994</v>
      </c>
      <c r="J575" s="3">
        <v>13455</v>
      </c>
    </row>
    <row r="576" spans="2:10" x14ac:dyDescent="0.25">
      <c r="B576" s="120">
        <v>563</v>
      </c>
      <c r="C576" s="122" t="s">
        <v>132</v>
      </c>
      <c r="D576" s="122" t="s">
        <v>142</v>
      </c>
      <c r="E576" s="123">
        <v>39806</v>
      </c>
      <c r="F576" s="122" t="s">
        <v>161</v>
      </c>
      <c r="G576" s="122">
        <v>810</v>
      </c>
      <c r="H576" s="122">
        <v>20653</v>
      </c>
      <c r="I576" s="122">
        <v>8274</v>
      </c>
      <c r="J576" s="122">
        <v>12379</v>
      </c>
    </row>
    <row r="577" spans="2:10" x14ac:dyDescent="0.25">
      <c r="B577" s="120">
        <v>564</v>
      </c>
      <c r="C577" s="3" t="s">
        <v>137</v>
      </c>
      <c r="D577" s="3" t="s">
        <v>142</v>
      </c>
      <c r="E577" s="121">
        <v>39223</v>
      </c>
      <c r="F577" s="3" t="s">
        <v>162</v>
      </c>
      <c r="G577" s="3">
        <v>110</v>
      </c>
      <c r="H577" s="3">
        <v>2769</v>
      </c>
      <c r="I577" s="3">
        <v>1124</v>
      </c>
      <c r="J577" s="3">
        <v>1645</v>
      </c>
    </row>
    <row r="578" spans="2:10" x14ac:dyDescent="0.25">
      <c r="B578" s="120">
        <v>565</v>
      </c>
      <c r="C578" s="122" t="s">
        <v>137</v>
      </c>
      <c r="D578" s="122" t="s">
        <v>142</v>
      </c>
      <c r="E578" s="123">
        <v>39379</v>
      </c>
      <c r="F578" s="122" t="s">
        <v>162</v>
      </c>
      <c r="G578" s="122">
        <v>980</v>
      </c>
      <c r="H578" s="122">
        <v>16983</v>
      </c>
      <c r="I578" s="122">
        <v>8301</v>
      </c>
      <c r="J578" s="122">
        <v>8682</v>
      </c>
    </row>
    <row r="579" spans="2:10" x14ac:dyDescent="0.25">
      <c r="B579" s="120">
        <v>566</v>
      </c>
      <c r="C579" s="3" t="s">
        <v>135</v>
      </c>
      <c r="D579" s="3" t="s">
        <v>142</v>
      </c>
      <c r="E579" s="121">
        <v>39414</v>
      </c>
      <c r="F579" s="3" t="s">
        <v>162</v>
      </c>
      <c r="G579" s="3">
        <v>800</v>
      </c>
      <c r="H579" s="3">
        <v>16616</v>
      </c>
      <c r="I579" s="3">
        <v>6776</v>
      </c>
      <c r="J579" s="3">
        <v>9840</v>
      </c>
    </row>
    <row r="580" spans="2:10" x14ac:dyDescent="0.25">
      <c r="B580" s="120">
        <v>567</v>
      </c>
      <c r="C580" s="122" t="s">
        <v>135</v>
      </c>
      <c r="D580" s="122" t="s">
        <v>142</v>
      </c>
      <c r="E580" s="123">
        <v>39566</v>
      </c>
      <c r="F580" s="122" t="s">
        <v>162</v>
      </c>
      <c r="G580" s="122">
        <v>736</v>
      </c>
      <c r="H580" s="122">
        <v>15287</v>
      </c>
      <c r="I580" s="122">
        <v>6234</v>
      </c>
      <c r="J580" s="122">
        <v>9053</v>
      </c>
    </row>
    <row r="581" spans="2:10" x14ac:dyDescent="0.25">
      <c r="B581" s="120">
        <v>568</v>
      </c>
      <c r="C581" s="3" t="s">
        <v>137</v>
      </c>
      <c r="D581" s="3" t="s">
        <v>142</v>
      </c>
      <c r="E581" s="121">
        <v>39602</v>
      </c>
      <c r="F581" s="3" t="s">
        <v>162</v>
      </c>
      <c r="G581" s="3">
        <v>902</v>
      </c>
      <c r="H581" s="3">
        <v>15624</v>
      </c>
      <c r="I581" s="3">
        <v>7637</v>
      </c>
      <c r="J581" s="3">
        <v>7987</v>
      </c>
    </row>
    <row r="582" spans="2:10" x14ac:dyDescent="0.25">
      <c r="B582" s="120">
        <v>569</v>
      </c>
      <c r="C582" s="122" t="s">
        <v>137</v>
      </c>
      <c r="D582" s="122" t="s">
        <v>142</v>
      </c>
      <c r="E582" s="123">
        <v>39736</v>
      </c>
      <c r="F582" s="122" t="s">
        <v>162</v>
      </c>
      <c r="G582" s="122">
        <v>101</v>
      </c>
      <c r="H582" s="122">
        <v>2547</v>
      </c>
      <c r="I582" s="122">
        <v>1034</v>
      </c>
      <c r="J582" s="122">
        <v>1513</v>
      </c>
    </row>
    <row r="583" spans="2:10" x14ac:dyDescent="0.25">
      <c r="B583" s="120">
        <v>570</v>
      </c>
      <c r="C583" s="3" t="s">
        <v>137</v>
      </c>
      <c r="D583" s="3" t="s">
        <v>142</v>
      </c>
      <c r="E583" s="121">
        <v>39388</v>
      </c>
      <c r="F583" s="3" t="s">
        <v>164</v>
      </c>
      <c r="G583" s="3">
        <v>140</v>
      </c>
      <c r="H583" s="3">
        <v>3553</v>
      </c>
      <c r="I583" s="3">
        <v>1431</v>
      </c>
      <c r="J583" s="3">
        <v>2122</v>
      </c>
    </row>
    <row r="584" spans="2:10" x14ac:dyDescent="0.25">
      <c r="B584" s="120">
        <v>571</v>
      </c>
      <c r="C584" s="122" t="s">
        <v>137</v>
      </c>
      <c r="D584" s="122" t="s">
        <v>142</v>
      </c>
      <c r="E584" s="123">
        <v>39455</v>
      </c>
      <c r="F584" s="122" t="s">
        <v>164</v>
      </c>
      <c r="G584" s="122">
        <v>129</v>
      </c>
      <c r="H584" s="122">
        <v>3269</v>
      </c>
      <c r="I584" s="122">
        <v>1317</v>
      </c>
      <c r="J584" s="122">
        <v>1952</v>
      </c>
    </row>
    <row r="585" spans="2:10" x14ac:dyDescent="0.25">
      <c r="B585" s="120">
        <v>572</v>
      </c>
      <c r="C585" s="122" t="s">
        <v>132</v>
      </c>
      <c r="D585" s="122" t="s">
        <v>142</v>
      </c>
      <c r="E585" s="123">
        <v>39700</v>
      </c>
      <c r="F585" s="122" t="s">
        <v>167</v>
      </c>
      <c r="G585" s="122">
        <v>552</v>
      </c>
      <c r="H585" s="122">
        <v>11603</v>
      </c>
      <c r="I585" s="122">
        <v>5641</v>
      </c>
      <c r="J585" s="122">
        <v>5962</v>
      </c>
    </row>
    <row r="586" spans="2:10" x14ac:dyDescent="0.25">
      <c r="B586" s="120">
        <v>573</v>
      </c>
      <c r="C586" s="122" t="s">
        <v>137</v>
      </c>
      <c r="D586" s="122" t="s">
        <v>142</v>
      </c>
      <c r="E586" s="123">
        <v>39084</v>
      </c>
      <c r="F586" s="122" t="s">
        <v>168</v>
      </c>
      <c r="G586" s="122">
        <v>140</v>
      </c>
      <c r="H586" s="122">
        <v>2628</v>
      </c>
      <c r="I586" s="122">
        <v>1186</v>
      </c>
      <c r="J586" s="122">
        <v>1442</v>
      </c>
    </row>
    <row r="587" spans="2:10" x14ac:dyDescent="0.25">
      <c r="B587" s="120">
        <v>574</v>
      </c>
      <c r="C587" s="3" t="s">
        <v>135</v>
      </c>
      <c r="D587" s="3" t="s">
        <v>142</v>
      </c>
      <c r="E587" s="121">
        <v>39140</v>
      </c>
      <c r="F587" s="3" t="s">
        <v>168</v>
      </c>
      <c r="G587" s="3">
        <v>50</v>
      </c>
      <c r="H587" s="3">
        <v>1110</v>
      </c>
      <c r="I587" s="3">
        <v>492</v>
      </c>
      <c r="J587" s="3">
        <v>618</v>
      </c>
    </row>
    <row r="588" spans="2:10" x14ac:dyDescent="0.25">
      <c r="B588" s="120">
        <v>575</v>
      </c>
      <c r="C588" s="122" t="s">
        <v>132</v>
      </c>
      <c r="D588" s="122" t="s">
        <v>142</v>
      </c>
      <c r="E588" s="123">
        <v>39146</v>
      </c>
      <c r="F588" s="122" t="s">
        <v>168</v>
      </c>
      <c r="G588" s="122">
        <v>800</v>
      </c>
      <c r="H588" s="122">
        <v>14216</v>
      </c>
      <c r="I588" s="122">
        <v>6776</v>
      </c>
      <c r="J588" s="122">
        <v>7440</v>
      </c>
    </row>
    <row r="589" spans="2:10" x14ac:dyDescent="0.25">
      <c r="B589" s="120">
        <v>576</v>
      </c>
      <c r="C589" s="3" t="s">
        <v>135</v>
      </c>
      <c r="D589" s="3" t="s">
        <v>142</v>
      </c>
      <c r="E589" s="121">
        <v>39160</v>
      </c>
      <c r="F589" s="3" t="s">
        <v>168</v>
      </c>
      <c r="G589" s="3">
        <v>240</v>
      </c>
      <c r="H589" s="3">
        <v>4766</v>
      </c>
      <c r="I589" s="3">
        <v>2033</v>
      </c>
      <c r="J589" s="3">
        <v>2733</v>
      </c>
    </row>
    <row r="590" spans="2:10" x14ac:dyDescent="0.25">
      <c r="B590" s="120">
        <v>577</v>
      </c>
      <c r="C590" s="122" t="s">
        <v>137</v>
      </c>
      <c r="D590" s="122" t="s">
        <v>142</v>
      </c>
      <c r="E590" s="123">
        <v>39196</v>
      </c>
      <c r="F590" s="122" t="s">
        <v>168</v>
      </c>
      <c r="G590" s="122">
        <v>400</v>
      </c>
      <c r="H590" s="122">
        <v>9156</v>
      </c>
      <c r="I590" s="122">
        <v>4088</v>
      </c>
      <c r="J590" s="122">
        <v>5068</v>
      </c>
    </row>
    <row r="591" spans="2:10" x14ac:dyDescent="0.25">
      <c r="B591" s="120">
        <v>578</v>
      </c>
      <c r="C591" s="3" t="s">
        <v>135</v>
      </c>
      <c r="D591" s="3" t="s">
        <v>142</v>
      </c>
      <c r="E591" s="121">
        <v>39205</v>
      </c>
      <c r="F591" s="3" t="s">
        <v>168</v>
      </c>
      <c r="G591" s="3">
        <v>630</v>
      </c>
      <c r="H591" s="3">
        <v>11346</v>
      </c>
      <c r="I591" s="3">
        <v>5336</v>
      </c>
      <c r="J591" s="3">
        <v>6010</v>
      </c>
    </row>
    <row r="592" spans="2:10" x14ac:dyDescent="0.25">
      <c r="B592" s="120">
        <v>579</v>
      </c>
      <c r="C592" s="122" t="s">
        <v>135</v>
      </c>
      <c r="D592" s="122" t="s">
        <v>142</v>
      </c>
      <c r="E592" s="123">
        <v>39246</v>
      </c>
      <c r="F592" s="122" t="s">
        <v>168</v>
      </c>
      <c r="G592" s="122">
        <v>450</v>
      </c>
      <c r="H592" s="122">
        <v>9796</v>
      </c>
      <c r="I592" s="122">
        <v>4599</v>
      </c>
      <c r="J592" s="122">
        <v>5197</v>
      </c>
    </row>
    <row r="593" spans="2:10" x14ac:dyDescent="0.25">
      <c r="B593" s="120">
        <v>580</v>
      </c>
      <c r="C593" s="3" t="s">
        <v>135</v>
      </c>
      <c r="D593" s="3" t="s">
        <v>142</v>
      </c>
      <c r="E593" s="121">
        <v>39267</v>
      </c>
      <c r="F593" s="3" t="s">
        <v>168</v>
      </c>
      <c r="G593" s="3">
        <v>720</v>
      </c>
      <c r="H593" s="3">
        <v>15674</v>
      </c>
      <c r="I593" s="3">
        <v>7085</v>
      </c>
      <c r="J593" s="3">
        <v>8589</v>
      </c>
    </row>
    <row r="594" spans="2:10" x14ac:dyDescent="0.25">
      <c r="B594" s="120">
        <v>581</v>
      </c>
      <c r="C594" s="122" t="s">
        <v>137</v>
      </c>
      <c r="D594" s="122" t="s">
        <v>142</v>
      </c>
      <c r="E594" s="123">
        <v>39272</v>
      </c>
      <c r="F594" s="122" t="s">
        <v>168</v>
      </c>
      <c r="G594" s="122">
        <v>600</v>
      </c>
      <c r="H594" s="122">
        <v>12456</v>
      </c>
      <c r="I594" s="122">
        <v>6132</v>
      </c>
      <c r="J594" s="122">
        <v>6324</v>
      </c>
    </row>
    <row r="595" spans="2:10" x14ac:dyDescent="0.25">
      <c r="B595" s="120">
        <v>582</v>
      </c>
      <c r="C595" s="3" t="s">
        <v>135</v>
      </c>
      <c r="D595" s="3" t="s">
        <v>142</v>
      </c>
      <c r="E595" s="121">
        <v>39281</v>
      </c>
      <c r="F595" s="3" t="s">
        <v>168</v>
      </c>
      <c r="G595" s="3">
        <v>260</v>
      </c>
      <c r="H595" s="3">
        <v>5213</v>
      </c>
      <c r="I595" s="3">
        <v>2202</v>
      </c>
      <c r="J595" s="3">
        <v>3011</v>
      </c>
    </row>
    <row r="596" spans="2:10" x14ac:dyDescent="0.25">
      <c r="B596" s="120">
        <v>583</v>
      </c>
      <c r="C596" s="122" t="s">
        <v>135</v>
      </c>
      <c r="D596" s="122" t="s">
        <v>142</v>
      </c>
      <c r="E596" s="123">
        <v>39343</v>
      </c>
      <c r="F596" s="122" t="s">
        <v>168</v>
      </c>
      <c r="G596" s="122">
        <v>600</v>
      </c>
      <c r="H596" s="122">
        <v>15060</v>
      </c>
      <c r="I596" s="122">
        <v>6132</v>
      </c>
      <c r="J596" s="122">
        <v>8928</v>
      </c>
    </row>
    <row r="597" spans="2:10" x14ac:dyDescent="0.25">
      <c r="B597" s="120">
        <v>584</v>
      </c>
      <c r="C597" s="3" t="s">
        <v>135</v>
      </c>
      <c r="D597" s="3" t="s">
        <v>142</v>
      </c>
      <c r="E597" s="121">
        <v>39484</v>
      </c>
      <c r="F597" s="3" t="s">
        <v>168</v>
      </c>
      <c r="G597" s="3">
        <v>552</v>
      </c>
      <c r="H597" s="3">
        <v>13855</v>
      </c>
      <c r="I597" s="3">
        <v>5641</v>
      </c>
      <c r="J597" s="3">
        <v>8214</v>
      </c>
    </row>
    <row r="598" spans="2:10" x14ac:dyDescent="0.25">
      <c r="B598" s="120">
        <v>585</v>
      </c>
      <c r="C598" s="122" t="s">
        <v>132</v>
      </c>
      <c r="D598" s="122" t="s">
        <v>142</v>
      </c>
      <c r="E598" s="123">
        <v>39490</v>
      </c>
      <c r="F598" s="122" t="s">
        <v>168</v>
      </c>
      <c r="G598" s="122">
        <v>736</v>
      </c>
      <c r="H598" s="122">
        <v>13079</v>
      </c>
      <c r="I598" s="122">
        <v>6234</v>
      </c>
      <c r="J598" s="122">
        <v>6845</v>
      </c>
    </row>
    <row r="599" spans="2:10" x14ac:dyDescent="0.25">
      <c r="B599" s="120">
        <v>586</v>
      </c>
      <c r="C599" s="3" t="s">
        <v>135</v>
      </c>
      <c r="D599" s="3" t="s">
        <v>142</v>
      </c>
      <c r="E599" s="121">
        <v>39493</v>
      </c>
      <c r="F599" s="3" t="s">
        <v>168</v>
      </c>
      <c r="G599" s="3">
        <v>662</v>
      </c>
      <c r="H599" s="3">
        <v>14420</v>
      </c>
      <c r="I599" s="3">
        <v>6518</v>
      </c>
      <c r="J599" s="3">
        <v>7902</v>
      </c>
    </row>
    <row r="600" spans="2:10" x14ac:dyDescent="0.25">
      <c r="B600" s="120">
        <v>587</v>
      </c>
      <c r="C600" s="122" t="s">
        <v>135</v>
      </c>
      <c r="D600" s="122" t="s">
        <v>142</v>
      </c>
      <c r="E600" s="123">
        <v>39553</v>
      </c>
      <c r="F600" s="122" t="s">
        <v>168</v>
      </c>
      <c r="G600" s="122">
        <v>221</v>
      </c>
      <c r="H600" s="122">
        <v>4385</v>
      </c>
      <c r="I600" s="122">
        <v>1870</v>
      </c>
      <c r="J600" s="122">
        <v>2515</v>
      </c>
    </row>
    <row r="601" spans="2:10" x14ac:dyDescent="0.25">
      <c r="B601" s="120">
        <v>588</v>
      </c>
      <c r="C601" s="3" t="s">
        <v>137</v>
      </c>
      <c r="D601" s="3" t="s">
        <v>142</v>
      </c>
      <c r="E601" s="121">
        <v>39573</v>
      </c>
      <c r="F601" s="3" t="s">
        <v>168</v>
      </c>
      <c r="G601" s="3">
        <v>129</v>
      </c>
      <c r="H601" s="3">
        <v>2418</v>
      </c>
      <c r="I601" s="3">
        <v>1091</v>
      </c>
      <c r="J601" s="3">
        <v>1327</v>
      </c>
    </row>
    <row r="602" spans="2:10" x14ac:dyDescent="0.25">
      <c r="B602" s="120">
        <v>589</v>
      </c>
      <c r="C602" s="122" t="s">
        <v>135</v>
      </c>
      <c r="D602" s="122" t="s">
        <v>142</v>
      </c>
      <c r="E602" s="123">
        <v>39583</v>
      </c>
      <c r="F602" s="122" t="s">
        <v>168</v>
      </c>
      <c r="G602" s="122">
        <v>46</v>
      </c>
      <c r="H602" s="122">
        <v>1021</v>
      </c>
      <c r="I602" s="122">
        <v>453</v>
      </c>
      <c r="J602" s="122">
        <v>568</v>
      </c>
    </row>
    <row r="603" spans="2:10" x14ac:dyDescent="0.25">
      <c r="B603" s="120">
        <v>590</v>
      </c>
      <c r="C603" s="3" t="s">
        <v>135</v>
      </c>
      <c r="D603" s="3" t="s">
        <v>142</v>
      </c>
      <c r="E603" s="121">
        <v>39637</v>
      </c>
      <c r="F603" s="3" t="s">
        <v>168</v>
      </c>
      <c r="G603" s="3">
        <v>239</v>
      </c>
      <c r="H603" s="3">
        <v>4796</v>
      </c>
      <c r="I603" s="3">
        <v>2026</v>
      </c>
      <c r="J603" s="3">
        <v>2770</v>
      </c>
    </row>
    <row r="604" spans="2:10" x14ac:dyDescent="0.25">
      <c r="B604" s="120">
        <v>591</v>
      </c>
      <c r="C604" s="122" t="s">
        <v>137</v>
      </c>
      <c r="D604" s="122" t="s">
        <v>142</v>
      </c>
      <c r="E604" s="123">
        <v>39637</v>
      </c>
      <c r="F604" s="122" t="s">
        <v>168</v>
      </c>
      <c r="G604" s="122">
        <v>552</v>
      </c>
      <c r="H604" s="122">
        <v>11460</v>
      </c>
      <c r="I604" s="122">
        <v>5641</v>
      </c>
      <c r="J604" s="122">
        <v>5819</v>
      </c>
    </row>
    <row r="605" spans="2:10" x14ac:dyDescent="0.25">
      <c r="B605" s="120">
        <v>592</v>
      </c>
      <c r="C605" s="3" t="s">
        <v>135</v>
      </c>
      <c r="D605" s="3" t="s">
        <v>142</v>
      </c>
      <c r="E605" s="121">
        <v>39699</v>
      </c>
      <c r="F605" s="3" t="s">
        <v>168</v>
      </c>
      <c r="G605" s="3">
        <v>414</v>
      </c>
      <c r="H605" s="3">
        <v>9012</v>
      </c>
      <c r="I605" s="3">
        <v>4231</v>
      </c>
      <c r="J605" s="3">
        <v>4781</v>
      </c>
    </row>
    <row r="606" spans="2:10" x14ac:dyDescent="0.25">
      <c r="B606" s="120">
        <v>593</v>
      </c>
      <c r="C606" s="122" t="s">
        <v>135</v>
      </c>
      <c r="D606" s="122" t="s">
        <v>142</v>
      </c>
      <c r="E606" s="123">
        <v>39773</v>
      </c>
      <c r="F606" s="122" t="s">
        <v>168</v>
      </c>
      <c r="G606" s="122">
        <v>580</v>
      </c>
      <c r="H606" s="122">
        <v>10438</v>
      </c>
      <c r="I606" s="122">
        <v>4909</v>
      </c>
      <c r="J606" s="122">
        <v>5529</v>
      </c>
    </row>
    <row r="607" spans="2:10" x14ac:dyDescent="0.25">
      <c r="B607" s="120">
        <v>594</v>
      </c>
      <c r="C607" s="3" t="s">
        <v>137</v>
      </c>
      <c r="D607" s="3" t="s">
        <v>142</v>
      </c>
      <c r="E607" s="121">
        <v>39791</v>
      </c>
      <c r="F607" s="3" t="s">
        <v>168</v>
      </c>
      <c r="G607" s="3">
        <v>368</v>
      </c>
      <c r="H607" s="3">
        <v>8424</v>
      </c>
      <c r="I607" s="3">
        <v>3761</v>
      </c>
      <c r="J607" s="3">
        <v>4663</v>
      </c>
    </row>
    <row r="608" spans="2:10" x14ac:dyDescent="0.25">
      <c r="B608" s="120">
        <v>595</v>
      </c>
      <c r="C608" s="122" t="s">
        <v>135</v>
      </c>
      <c r="D608" s="122" t="s">
        <v>142</v>
      </c>
      <c r="E608" s="123">
        <v>39408</v>
      </c>
      <c r="F608" s="122" t="s">
        <v>169</v>
      </c>
      <c r="G608" s="122">
        <v>200</v>
      </c>
      <c r="H608" s="122">
        <v>4270</v>
      </c>
      <c r="I608" s="122">
        <v>1968</v>
      </c>
      <c r="J608" s="122">
        <v>2302</v>
      </c>
    </row>
    <row r="609" spans="2:10" x14ac:dyDescent="0.25">
      <c r="B609" s="120">
        <v>596</v>
      </c>
      <c r="C609" s="3" t="s">
        <v>135</v>
      </c>
      <c r="D609" s="3" t="s">
        <v>142</v>
      </c>
      <c r="E609" s="121">
        <v>39647</v>
      </c>
      <c r="F609" s="3" t="s">
        <v>169</v>
      </c>
      <c r="G609" s="3">
        <v>184</v>
      </c>
      <c r="H609" s="3">
        <v>3928</v>
      </c>
      <c r="I609" s="3">
        <v>1811</v>
      </c>
      <c r="J609" s="3">
        <v>2117</v>
      </c>
    </row>
    <row r="610" spans="2:10" x14ac:dyDescent="0.25">
      <c r="B610" s="120">
        <v>597</v>
      </c>
      <c r="C610" s="122" t="s">
        <v>135</v>
      </c>
      <c r="D610" s="122" t="s">
        <v>142</v>
      </c>
      <c r="E610" s="123">
        <v>39183</v>
      </c>
      <c r="F610" s="122" t="s">
        <v>170</v>
      </c>
      <c r="G610" s="122">
        <v>100</v>
      </c>
      <c r="H610" s="122">
        <v>2484</v>
      </c>
      <c r="I610" s="122">
        <v>1022</v>
      </c>
      <c r="J610" s="122">
        <v>1462</v>
      </c>
    </row>
    <row r="611" spans="2:10" x14ac:dyDescent="0.25">
      <c r="B611" s="120">
        <v>598</v>
      </c>
      <c r="C611" s="3" t="s">
        <v>132</v>
      </c>
      <c r="D611" s="3" t="s">
        <v>142</v>
      </c>
      <c r="E611" s="121">
        <v>39395</v>
      </c>
      <c r="F611" s="3" t="s">
        <v>170</v>
      </c>
      <c r="G611" s="3">
        <v>1200</v>
      </c>
      <c r="H611" s="3">
        <v>26592</v>
      </c>
      <c r="I611" s="3">
        <v>12264</v>
      </c>
      <c r="J611" s="3">
        <v>14328</v>
      </c>
    </row>
    <row r="612" spans="2:10" x14ac:dyDescent="0.25">
      <c r="B612" s="120">
        <v>599</v>
      </c>
      <c r="C612" s="122" t="s">
        <v>135</v>
      </c>
      <c r="D612" s="122" t="s">
        <v>142</v>
      </c>
      <c r="E612" s="123">
        <v>39639</v>
      </c>
      <c r="F612" s="122" t="s">
        <v>170</v>
      </c>
      <c r="G612" s="122">
        <v>92</v>
      </c>
      <c r="H612" s="122">
        <v>2285</v>
      </c>
      <c r="I612" s="122">
        <v>940</v>
      </c>
      <c r="J612" s="122">
        <v>1345</v>
      </c>
    </row>
    <row r="613" spans="2:10" x14ac:dyDescent="0.25">
      <c r="B613" s="120">
        <v>600</v>
      </c>
      <c r="C613" s="3" t="s">
        <v>132</v>
      </c>
      <c r="D613" s="3" t="s">
        <v>142</v>
      </c>
      <c r="E613" s="121">
        <v>39674</v>
      </c>
      <c r="F613" s="3" t="s">
        <v>170</v>
      </c>
      <c r="G613" s="3">
        <v>1104</v>
      </c>
      <c r="H613" s="3">
        <v>24465</v>
      </c>
      <c r="I613" s="3">
        <v>11283</v>
      </c>
      <c r="J613" s="3">
        <v>13182</v>
      </c>
    </row>
    <row r="614" spans="2:10" x14ac:dyDescent="0.25">
      <c r="B614" s="120">
        <v>601</v>
      </c>
      <c r="C614" s="3" t="s">
        <v>132</v>
      </c>
      <c r="D614" s="3" t="s">
        <v>134</v>
      </c>
      <c r="E614" s="121">
        <v>39122</v>
      </c>
      <c r="F614" s="3" t="s">
        <v>172</v>
      </c>
      <c r="G614" s="3">
        <v>1300</v>
      </c>
      <c r="H614" s="3">
        <v>22347</v>
      </c>
      <c r="I614" s="3">
        <v>11011</v>
      </c>
      <c r="J614" s="3">
        <v>11336</v>
      </c>
    </row>
    <row r="615" spans="2:10" x14ac:dyDescent="0.25">
      <c r="B615" s="120">
        <v>602</v>
      </c>
      <c r="C615" s="122" t="s">
        <v>135</v>
      </c>
      <c r="D615" s="122" t="s">
        <v>134</v>
      </c>
      <c r="E615" s="123">
        <v>39115</v>
      </c>
      <c r="F615" s="122" t="s">
        <v>176</v>
      </c>
      <c r="G615" s="122">
        <v>540</v>
      </c>
      <c r="H615" s="122">
        <v>11124</v>
      </c>
      <c r="I615" s="122">
        <v>4574</v>
      </c>
      <c r="J615" s="122">
        <v>6550</v>
      </c>
    </row>
    <row r="616" spans="2:10" x14ac:dyDescent="0.25">
      <c r="B616" s="120">
        <v>603</v>
      </c>
      <c r="C616" s="3" t="s">
        <v>135</v>
      </c>
      <c r="D616" s="3" t="s">
        <v>134</v>
      </c>
      <c r="E616" s="121">
        <v>39140</v>
      </c>
      <c r="F616" s="3" t="s">
        <v>176</v>
      </c>
      <c r="G616" s="3">
        <v>1000</v>
      </c>
      <c r="H616" s="3">
        <v>23080</v>
      </c>
      <c r="I616" s="3">
        <v>9840</v>
      </c>
      <c r="J616" s="3">
        <v>13240</v>
      </c>
    </row>
    <row r="617" spans="2:10" x14ac:dyDescent="0.25">
      <c r="B617" s="120">
        <v>604</v>
      </c>
      <c r="C617" s="122" t="s">
        <v>135</v>
      </c>
      <c r="D617" s="122" t="s">
        <v>134</v>
      </c>
      <c r="E617" s="123">
        <v>39148</v>
      </c>
      <c r="F617" s="122" t="s">
        <v>176</v>
      </c>
      <c r="G617" s="122">
        <v>700</v>
      </c>
      <c r="H617" s="122">
        <v>14539</v>
      </c>
      <c r="I617" s="122">
        <v>5929</v>
      </c>
      <c r="J617" s="122">
        <v>8610</v>
      </c>
    </row>
    <row r="618" spans="2:10" x14ac:dyDescent="0.25">
      <c r="B618" s="120">
        <v>605</v>
      </c>
      <c r="C618" s="3" t="s">
        <v>132</v>
      </c>
      <c r="D618" s="3" t="s">
        <v>134</v>
      </c>
      <c r="E618" s="121">
        <v>39346</v>
      </c>
      <c r="F618" s="3" t="s">
        <v>176</v>
      </c>
      <c r="G618" s="3">
        <v>450</v>
      </c>
      <c r="H618" s="3">
        <v>8298</v>
      </c>
      <c r="I618" s="3">
        <v>3812</v>
      </c>
      <c r="J618" s="3">
        <v>4486</v>
      </c>
    </row>
    <row r="619" spans="2:10" x14ac:dyDescent="0.25">
      <c r="B619" s="120">
        <v>606</v>
      </c>
      <c r="C619" s="122" t="s">
        <v>137</v>
      </c>
      <c r="D619" s="122" t="s">
        <v>134</v>
      </c>
      <c r="E619" s="123">
        <v>39387</v>
      </c>
      <c r="F619" s="122" t="s">
        <v>176</v>
      </c>
      <c r="G619" s="122">
        <v>630</v>
      </c>
      <c r="H619" s="122">
        <v>14282</v>
      </c>
      <c r="I619" s="122">
        <v>6199</v>
      </c>
      <c r="J619" s="122">
        <v>8083</v>
      </c>
    </row>
    <row r="620" spans="2:10" x14ac:dyDescent="0.25">
      <c r="B620" s="120">
        <v>607</v>
      </c>
      <c r="C620" s="3" t="s">
        <v>132</v>
      </c>
      <c r="D620" s="3" t="s">
        <v>134</v>
      </c>
      <c r="E620" s="121">
        <v>39393</v>
      </c>
      <c r="F620" s="3" t="s">
        <v>176</v>
      </c>
      <c r="G620" s="3">
        <v>980</v>
      </c>
      <c r="H620" s="3">
        <v>20384</v>
      </c>
      <c r="I620" s="3">
        <v>9643</v>
      </c>
      <c r="J620" s="3">
        <v>10741</v>
      </c>
    </row>
    <row r="621" spans="2:10" x14ac:dyDescent="0.25">
      <c r="B621" s="120">
        <v>608</v>
      </c>
      <c r="C621" s="122" t="s">
        <v>137</v>
      </c>
      <c r="D621" s="122" t="s">
        <v>134</v>
      </c>
      <c r="E621" s="123">
        <v>39394</v>
      </c>
      <c r="F621" s="122" t="s">
        <v>176</v>
      </c>
      <c r="G621" s="122">
        <v>750</v>
      </c>
      <c r="H621" s="122">
        <v>17153</v>
      </c>
      <c r="I621" s="122">
        <v>7380</v>
      </c>
      <c r="J621" s="122">
        <v>9773</v>
      </c>
    </row>
    <row r="622" spans="2:10" x14ac:dyDescent="0.25">
      <c r="B622" s="120">
        <v>609</v>
      </c>
      <c r="C622" s="3" t="s">
        <v>132</v>
      </c>
      <c r="D622" s="3" t="s">
        <v>134</v>
      </c>
      <c r="E622" s="121">
        <v>39479</v>
      </c>
      <c r="F622" s="3" t="s">
        <v>176</v>
      </c>
      <c r="G622" s="3">
        <v>329</v>
      </c>
      <c r="H622" s="3">
        <v>6058</v>
      </c>
      <c r="I622" s="3">
        <v>2783</v>
      </c>
      <c r="J622" s="3">
        <v>3275</v>
      </c>
    </row>
    <row r="623" spans="2:10" x14ac:dyDescent="0.25">
      <c r="B623" s="120">
        <v>610</v>
      </c>
      <c r="C623" s="122" t="s">
        <v>135</v>
      </c>
      <c r="D623" s="122" t="s">
        <v>134</v>
      </c>
      <c r="E623" s="123">
        <v>39489</v>
      </c>
      <c r="F623" s="122" t="s">
        <v>176</v>
      </c>
      <c r="G623" s="122">
        <v>511</v>
      </c>
      <c r="H623" s="122">
        <v>10613</v>
      </c>
      <c r="I623" s="122">
        <v>4328</v>
      </c>
      <c r="J623" s="122">
        <v>6285</v>
      </c>
    </row>
    <row r="624" spans="2:10" x14ac:dyDescent="0.25">
      <c r="B624" s="120">
        <v>611</v>
      </c>
      <c r="C624" s="3" t="s">
        <v>137</v>
      </c>
      <c r="D624" s="3" t="s">
        <v>134</v>
      </c>
      <c r="E624" s="121">
        <v>39510</v>
      </c>
      <c r="F624" s="3" t="s">
        <v>176</v>
      </c>
      <c r="G624" s="3">
        <v>460</v>
      </c>
      <c r="H624" s="3">
        <v>10426</v>
      </c>
      <c r="I624" s="3">
        <v>4525</v>
      </c>
      <c r="J624" s="3">
        <v>5901</v>
      </c>
    </row>
    <row r="625" spans="2:10" x14ac:dyDescent="0.25">
      <c r="B625" s="120">
        <v>612</v>
      </c>
      <c r="C625" s="122" t="s">
        <v>135</v>
      </c>
      <c r="D625" s="122" t="s">
        <v>134</v>
      </c>
      <c r="E625" s="123">
        <v>39560</v>
      </c>
      <c r="F625" s="122" t="s">
        <v>176</v>
      </c>
      <c r="G625" s="122">
        <v>394</v>
      </c>
      <c r="H625" s="122">
        <v>8121</v>
      </c>
      <c r="I625" s="122">
        <v>3339</v>
      </c>
      <c r="J625" s="122">
        <v>4782</v>
      </c>
    </row>
    <row r="626" spans="2:10" x14ac:dyDescent="0.25">
      <c r="B626" s="120">
        <v>613</v>
      </c>
      <c r="C626" s="3" t="s">
        <v>135</v>
      </c>
      <c r="D626" s="3" t="s">
        <v>134</v>
      </c>
      <c r="E626" s="121">
        <v>39576</v>
      </c>
      <c r="F626" s="3" t="s">
        <v>176</v>
      </c>
      <c r="G626" s="3">
        <v>730</v>
      </c>
      <c r="H626" s="3">
        <v>16848</v>
      </c>
      <c r="I626" s="3">
        <v>7183</v>
      </c>
      <c r="J626" s="3">
        <v>9665</v>
      </c>
    </row>
    <row r="627" spans="2:10" x14ac:dyDescent="0.25">
      <c r="B627" s="120">
        <v>614</v>
      </c>
      <c r="C627" s="122" t="s">
        <v>137</v>
      </c>
      <c r="D627" s="122" t="s">
        <v>134</v>
      </c>
      <c r="E627" s="123">
        <v>39654</v>
      </c>
      <c r="F627" s="122" t="s">
        <v>176</v>
      </c>
      <c r="G627" s="122">
        <v>548</v>
      </c>
      <c r="H627" s="122">
        <v>12522</v>
      </c>
      <c r="I627" s="122">
        <v>5387</v>
      </c>
      <c r="J627" s="122">
        <v>7135</v>
      </c>
    </row>
    <row r="628" spans="2:10" x14ac:dyDescent="0.25">
      <c r="B628" s="120">
        <v>615</v>
      </c>
      <c r="C628" s="3" t="s">
        <v>132</v>
      </c>
      <c r="D628" s="3" t="s">
        <v>134</v>
      </c>
      <c r="E628" s="121">
        <v>39799</v>
      </c>
      <c r="F628" s="3" t="s">
        <v>176</v>
      </c>
      <c r="G628" s="3">
        <v>715</v>
      </c>
      <c r="H628" s="3">
        <v>14880</v>
      </c>
      <c r="I628" s="3">
        <v>7039</v>
      </c>
      <c r="J628" s="3">
        <v>7841</v>
      </c>
    </row>
    <row r="629" spans="2:10" x14ac:dyDescent="0.25">
      <c r="B629" s="120">
        <v>616</v>
      </c>
      <c r="C629" s="3" t="s">
        <v>135</v>
      </c>
      <c r="D629" s="3" t="s">
        <v>134</v>
      </c>
      <c r="E629" s="121">
        <v>39380</v>
      </c>
      <c r="F629" s="3" t="s">
        <v>148</v>
      </c>
      <c r="G629" s="3">
        <v>1300</v>
      </c>
      <c r="H629" s="3">
        <v>28782</v>
      </c>
      <c r="I629" s="3">
        <v>12792</v>
      </c>
      <c r="J629" s="3">
        <v>15990</v>
      </c>
    </row>
    <row r="630" spans="2:10" x14ac:dyDescent="0.25">
      <c r="B630" s="120">
        <v>617</v>
      </c>
      <c r="C630" s="122" t="s">
        <v>137</v>
      </c>
      <c r="D630" s="122" t="s">
        <v>134</v>
      </c>
      <c r="E630" s="123">
        <v>39406</v>
      </c>
      <c r="F630" s="122" t="s">
        <v>148</v>
      </c>
      <c r="G630" s="122">
        <v>800</v>
      </c>
      <c r="H630" s="122">
        <v>19536</v>
      </c>
      <c r="I630" s="122">
        <v>8176</v>
      </c>
      <c r="J630" s="122">
        <v>11360</v>
      </c>
    </row>
    <row r="631" spans="2:10" x14ac:dyDescent="0.25">
      <c r="B631" s="120">
        <v>618</v>
      </c>
      <c r="C631" s="3" t="s">
        <v>137</v>
      </c>
      <c r="D631" s="3" t="s">
        <v>134</v>
      </c>
      <c r="E631" s="121">
        <v>39465</v>
      </c>
      <c r="F631" s="3" t="s">
        <v>148</v>
      </c>
      <c r="G631" s="3">
        <v>584</v>
      </c>
      <c r="H631" s="3">
        <v>14261</v>
      </c>
      <c r="I631" s="3">
        <v>5968</v>
      </c>
      <c r="J631" s="3">
        <v>8293</v>
      </c>
    </row>
    <row r="632" spans="2:10" x14ac:dyDescent="0.25">
      <c r="B632" s="120">
        <v>619</v>
      </c>
      <c r="C632" s="122" t="s">
        <v>135</v>
      </c>
      <c r="D632" s="122" t="s">
        <v>134</v>
      </c>
      <c r="E632" s="123">
        <v>39527</v>
      </c>
      <c r="F632" s="122" t="s">
        <v>148</v>
      </c>
      <c r="G632" s="122">
        <v>949</v>
      </c>
      <c r="H632" s="122">
        <v>21011</v>
      </c>
      <c r="I632" s="122">
        <v>9338</v>
      </c>
      <c r="J632" s="122">
        <v>11673</v>
      </c>
    </row>
    <row r="633" spans="2:10" x14ac:dyDescent="0.25">
      <c r="B633" s="120">
        <v>620</v>
      </c>
      <c r="C633" s="3" t="s">
        <v>135</v>
      </c>
      <c r="D633" s="3" t="s">
        <v>134</v>
      </c>
      <c r="E633" s="121">
        <v>39210</v>
      </c>
      <c r="F633" s="3" t="s">
        <v>149</v>
      </c>
      <c r="G633" s="3">
        <v>390</v>
      </c>
      <c r="H633" s="3">
        <v>8007</v>
      </c>
      <c r="I633" s="3">
        <v>3838</v>
      </c>
      <c r="J633" s="3">
        <v>4169</v>
      </c>
    </row>
    <row r="634" spans="2:10" x14ac:dyDescent="0.25">
      <c r="B634" s="120">
        <v>621</v>
      </c>
      <c r="C634" s="122" t="s">
        <v>137</v>
      </c>
      <c r="D634" s="122" t="s">
        <v>134</v>
      </c>
      <c r="E634" s="123">
        <v>39308</v>
      </c>
      <c r="F634" s="122" t="s">
        <v>149</v>
      </c>
      <c r="G634" s="122">
        <v>400</v>
      </c>
      <c r="H634" s="122">
        <v>8196</v>
      </c>
      <c r="I634" s="122">
        <v>3388</v>
      </c>
      <c r="J634" s="122">
        <v>4808</v>
      </c>
    </row>
    <row r="635" spans="2:10" x14ac:dyDescent="0.25">
      <c r="B635" s="120">
        <v>622</v>
      </c>
      <c r="C635" s="3" t="s">
        <v>132</v>
      </c>
      <c r="D635" s="3" t="s">
        <v>134</v>
      </c>
      <c r="E635" s="121">
        <v>39335</v>
      </c>
      <c r="F635" s="3" t="s">
        <v>149</v>
      </c>
      <c r="G635" s="3">
        <v>50</v>
      </c>
      <c r="H635" s="3">
        <v>1021</v>
      </c>
      <c r="I635" s="3">
        <v>492</v>
      </c>
      <c r="J635" s="3">
        <v>529</v>
      </c>
    </row>
    <row r="636" spans="2:10" x14ac:dyDescent="0.25">
      <c r="B636" s="120">
        <v>623</v>
      </c>
      <c r="C636" s="122" t="s">
        <v>137</v>
      </c>
      <c r="D636" s="122" t="s">
        <v>134</v>
      </c>
      <c r="E636" s="123">
        <v>39388</v>
      </c>
      <c r="F636" s="122" t="s">
        <v>149</v>
      </c>
      <c r="G636" s="122">
        <v>240</v>
      </c>
      <c r="H636" s="122">
        <v>4836</v>
      </c>
      <c r="I636" s="122">
        <v>2033</v>
      </c>
      <c r="J636" s="122">
        <v>2803</v>
      </c>
    </row>
    <row r="637" spans="2:10" x14ac:dyDescent="0.25">
      <c r="B637" s="120">
        <v>624</v>
      </c>
      <c r="C637" s="3" t="s">
        <v>137</v>
      </c>
      <c r="D637" s="3" t="s">
        <v>134</v>
      </c>
      <c r="E637" s="121">
        <v>39437</v>
      </c>
      <c r="F637" s="3" t="s">
        <v>149</v>
      </c>
      <c r="G637" s="3">
        <v>700</v>
      </c>
      <c r="H637" s="3">
        <v>13083</v>
      </c>
      <c r="I637" s="3">
        <v>5929</v>
      </c>
      <c r="J637" s="3">
        <v>7154</v>
      </c>
    </row>
    <row r="638" spans="2:10" x14ac:dyDescent="0.25">
      <c r="B638" s="120">
        <v>625</v>
      </c>
      <c r="C638" s="122" t="s">
        <v>135</v>
      </c>
      <c r="D638" s="122" t="s">
        <v>134</v>
      </c>
      <c r="E638" s="123">
        <v>39486</v>
      </c>
      <c r="F638" s="122" t="s">
        <v>149</v>
      </c>
      <c r="G638" s="122">
        <v>285</v>
      </c>
      <c r="H638" s="122">
        <v>5845</v>
      </c>
      <c r="I638" s="122">
        <v>2802</v>
      </c>
      <c r="J638" s="122">
        <v>3043</v>
      </c>
    </row>
    <row r="639" spans="2:10" x14ac:dyDescent="0.25">
      <c r="B639" s="120">
        <v>626</v>
      </c>
      <c r="C639" s="3" t="s">
        <v>137</v>
      </c>
      <c r="D639" s="3" t="s">
        <v>134</v>
      </c>
      <c r="E639" s="121">
        <v>39497</v>
      </c>
      <c r="F639" s="3" t="s">
        <v>149</v>
      </c>
      <c r="G639" s="3">
        <v>175</v>
      </c>
      <c r="H639" s="3">
        <v>3530</v>
      </c>
      <c r="I639" s="3">
        <v>1484</v>
      </c>
      <c r="J639" s="3">
        <v>2046</v>
      </c>
    </row>
    <row r="640" spans="2:10" x14ac:dyDescent="0.25">
      <c r="B640" s="120">
        <v>627</v>
      </c>
      <c r="C640" s="122" t="s">
        <v>137</v>
      </c>
      <c r="D640" s="122" t="s">
        <v>134</v>
      </c>
      <c r="E640" s="123">
        <v>39610</v>
      </c>
      <c r="F640" s="122" t="s">
        <v>149</v>
      </c>
      <c r="G640" s="122">
        <v>511</v>
      </c>
      <c r="H640" s="122">
        <v>9551</v>
      </c>
      <c r="I640" s="122">
        <v>4328</v>
      </c>
      <c r="J640" s="122">
        <v>5223</v>
      </c>
    </row>
    <row r="641" spans="2:10" x14ac:dyDescent="0.25">
      <c r="B641" s="120">
        <v>628</v>
      </c>
      <c r="C641" s="3" t="s">
        <v>132</v>
      </c>
      <c r="D641" s="3" t="s">
        <v>134</v>
      </c>
      <c r="E641" s="121">
        <v>39675</v>
      </c>
      <c r="F641" s="3" t="s">
        <v>149</v>
      </c>
      <c r="G641" s="3">
        <v>37</v>
      </c>
      <c r="H641" s="3">
        <v>745</v>
      </c>
      <c r="I641" s="3">
        <v>359</v>
      </c>
      <c r="J641" s="3">
        <v>386</v>
      </c>
    </row>
    <row r="642" spans="2:10" x14ac:dyDescent="0.25">
      <c r="B642" s="120">
        <v>629</v>
      </c>
      <c r="C642" s="122" t="s">
        <v>137</v>
      </c>
      <c r="D642" s="122" t="s">
        <v>134</v>
      </c>
      <c r="E642" s="123">
        <v>39678</v>
      </c>
      <c r="F642" s="122" t="s">
        <v>149</v>
      </c>
      <c r="G642" s="122">
        <v>292</v>
      </c>
      <c r="H642" s="122">
        <v>5983</v>
      </c>
      <c r="I642" s="122">
        <v>2473</v>
      </c>
      <c r="J642" s="122">
        <v>3510</v>
      </c>
    </row>
    <row r="643" spans="2:10" x14ac:dyDescent="0.25">
      <c r="B643" s="120">
        <v>630</v>
      </c>
      <c r="C643" s="3" t="s">
        <v>132</v>
      </c>
      <c r="D643" s="3" t="s">
        <v>134</v>
      </c>
      <c r="E643" s="121">
        <v>39112</v>
      </c>
      <c r="F643" s="3" t="s">
        <v>150</v>
      </c>
      <c r="G643" s="3">
        <v>390</v>
      </c>
      <c r="H643" s="3">
        <v>7617</v>
      </c>
      <c r="I643" s="3">
        <v>3303</v>
      </c>
      <c r="J643" s="3">
        <v>4314</v>
      </c>
    </row>
    <row r="644" spans="2:10" x14ac:dyDescent="0.25">
      <c r="B644" s="120">
        <v>631</v>
      </c>
      <c r="C644" s="122" t="s">
        <v>132</v>
      </c>
      <c r="D644" s="122" t="s">
        <v>134</v>
      </c>
      <c r="E644" s="123">
        <v>39437</v>
      </c>
      <c r="F644" s="122" t="s">
        <v>150</v>
      </c>
      <c r="G644" s="122">
        <v>1120</v>
      </c>
      <c r="H644" s="122">
        <v>24998</v>
      </c>
      <c r="I644" s="122">
        <v>11446</v>
      </c>
      <c r="J644" s="122">
        <v>13552</v>
      </c>
    </row>
    <row r="645" spans="2:10" x14ac:dyDescent="0.25">
      <c r="B645" s="120">
        <v>632</v>
      </c>
      <c r="C645" s="3" t="s">
        <v>132</v>
      </c>
      <c r="D645" s="3" t="s">
        <v>134</v>
      </c>
      <c r="E645" s="121">
        <v>39541</v>
      </c>
      <c r="F645" s="3" t="s">
        <v>150</v>
      </c>
      <c r="G645" s="3">
        <v>285</v>
      </c>
      <c r="H645" s="3">
        <v>5560</v>
      </c>
      <c r="I645" s="3">
        <v>2411</v>
      </c>
      <c r="J645" s="3">
        <v>3149</v>
      </c>
    </row>
    <row r="646" spans="2:10" x14ac:dyDescent="0.25">
      <c r="B646" s="120">
        <v>633</v>
      </c>
      <c r="C646" s="122" t="s">
        <v>132</v>
      </c>
      <c r="D646" s="122" t="s">
        <v>134</v>
      </c>
      <c r="E646" s="123">
        <v>39791</v>
      </c>
      <c r="F646" s="122" t="s">
        <v>150</v>
      </c>
      <c r="G646" s="122">
        <v>818</v>
      </c>
      <c r="H646" s="122">
        <v>18249</v>
      </c>
      <c r="I646" s="122">
        <v>8356</v>
      </c>
      <c r="J646" s="122">
        <v>9893</v>
      </c>
    </row>
    <row r="647" spans="2:10" x14ac:dyDescent="0.25">
      <c r="B647" s="120">
        <v>634</v>
      </c>
      <c r="C647" s="3" t="s">
        <v>132</v>
      </c>
      <c r="D647" s="3" t="s">
        <v>134</v>
      </c>
      <c r="E647" s="121">
        <v>39099</v>
      </c>
      <c r="F647" s="3" t="s">
        <v>151</v>
      </c>
      <c r="G647" s="3">
        <v>960</v>
      </c>
      <c r="H647" s="3">
        <v>17510</v>
      </c>
      <c r="I647" s="3">
        <v>8131</v>
      </c>
      <c r="J647" s="3">
        <v>9379</v>
      </c>
    </row>
    <row r="648" spans="2:10" x14ac:dyDescent="0.25">
      <c r="B648" s="120">
        <v>635</v>
      </c>
      <c r="C648" s="122" t="s">
        <v>137</v>
      </c>
      <c r="D648" s="122" t="s">
        <v>134</v>
      </c>
      <c r="E648" s="123">
        <v>39174</v>
      </c>
      <c r="F648" s="122" t="s">
        <v>151</v>
      </c>
      <c r="G648" s="122">
        <v>400</v>
      </c>
      <c r="H648" s="122">
        <v>7908</v>
      </c>
      <c r="I648" s="122">
        <v>3936</v>
      </c>
      <c r="J648" s="122">
        <v>3972</v>
      </c>
    </row>
    <row r="649" spans="2:10" x14ac:dyDescent="0.25">
      <c r="B649" s="120">
        <v>636</v>
      </c>
      <c r="C649" s="3" t="s">
        <v>132</v>
      </c>
      <c r="D649" s="3" t="s">
        <v>134</v>
      </c>
      <c r="E649" s="121">
        <v>39175</v>
      </c>
      <c r="F649" s="3" t="s">
        <v>151</v>
      </c>
      <c r="G649" s="3">
        <v>1200</v>
      </c>
      <c r="H649" s="3">
        <v>28428</v>
      </c>
      <c r="I649" s="3">
        <v>11808</v>
      </c>
      <c r="J649" s="3">
        <v>16620</v>
      </c>
    </row>
    <row r="650" spans="2:10" x14ac:dyDescent="0.25">
      <c r="B650" s="120">
        <v>637</v>
      </c>
      <c r="C650" s="122" t="s">
        <v>137</v>
      </c>
      <c r="D650" s="122" t="s">
        <v>134</v>
      </c>
      <c r="E650" s="123">
        <v>39311</v>
      </c>
      <c r="F650" s="122" t="s">
        <v>151</v>
      </c>
      <c r="G650" s="122">
        <v>120</v>
      </c>
      <c r="H650" s="122">
        <v>2527</v>
      </c>
      <c r="I650" s="122">
        <v>1181</v>
      </c>
      <c r="J650" s="122">
        <v>1346</v>
      </c>
    </row>
    <row r="651" spans="2:10" x14ac:dyDescent="0.25">
      <c r="B651" s="120">
        <v>638</v>
      </c>
      <c r="C651" s="3" t="s">
        <v>132</v>
      </c>
      <c r="D651" s="3" t="s">
        <v>134</v>
      </c>
      <c r="E651" s="121">
        <v>39311</v>
      </c>
      <c r="F651" s="3" t="s">
        <v>151</v>
      </c>
      <c r="G651" s="3">
        <v>900</v>
      </c>
      <c r="H651" s="3">
        <v>19026</v>
      </c>
      <c r="I651" s="3">
        <v>7623</v>
      </c>
      <c r="J651" s="3">
        <v>11403</v>
      </c>
    </row>
    <row r="652" spans="2:10" x14ac:dyDescent="0.25">
      <c r="B652" s="120">
        <v>639</v>
      </c>
      <c r="C652" s="122" t="s">
        <v>135</v>
      </c>
      <c r="D652" s="122" t="s">
        <v>134</v>
      </c>
      <c r="E652" s="123">
        <v>39316</v>
      </c>
      <c r="F652" s="122" t="s">
        <v>151</v>
      </c>
      <c r="G652" s="122">
        <v>1400</v>
      </c>
      <c r="H652" s="122">
        <v>24374</v>
      </c>
      <c r="I652" s="122">
        <v>11858</v>
      </c>
      <c r="J652" s="122">
        <v>12516</v>
      </c>
    </row>
    <row r="653" spans="2:10" x14ac:dyDescent="0.25">
      <c r="B653" s="120">
        <v>640</v>
      </c>
      <c r="C653" s="3" t="s">
        <v>137</v>
      </c>
      <c r="D653" s="3" t="s">
        <v>134</v>
      </c>
      <c r="E653" s="121">
        <v>39349</v>
      </c>
      <c r="F653" s="3" t="s">
        <v>151</v>
      </c>
      <c r="G653" s="3">
        <v>360</v>
      </c>
      <c r="H653" s="3">
        <v>8784</v>
      </c>
      <c r="I653" s="3">
        <v>3542</v>
      </c>
      <c r="J653" s="3">
        <v>5242</v>
      </c>
    </row>
    <row r="654" spans="2:10" x14ac:dyDescent="0.25">
      <c r="B654" s="120">
        <v>641</v>
      </c>
      <c r="C654" s="122" t="s">
        <v>135</v>
      </c>
      <c r="D654" s="122" t="s">
        <v>134</v>
      </c>
      <c r="E654" s="123">
        <v>39408</v>
      </c>
      <c r="F654" s="122" t="s">
        <v>151</v>
      </c>
      <c r="G654" s="122">
        <v>1050</v>
      </c>
      <c r="H654" s="122">
        <v>20979</v>
      </c>
      <c r="I654" s="122">
        <v>8894</v>
      </c>
      <c r="J654" s="122">
        <v>12085</v>
      </c>
    </row>
    <row r="655" spans="2:10" x14ac:dyDescent="0.25">
      <c r="B655" s="120">
        <v>642</v>
      </c>
      <c r="C655" s="3" t="s">
        <v>137</v>
      </c>
      <c r="D655" s="3" t="s">
        <v>134</v>
      </c>
      <c r="E655" s="121">
        <v>39549</v>
      </c>
      <c r="F655" s="3" t="s">
        <v>151</v>
      </c>
      <c r="G655" s="3">
        <v>88</v>
      </c>
      <c r="H655" s="3">
        <v>1845</v>
      </c>
      <c r="I655" s="3">
        <v>862</v>
      </c>
      <c r="J655" s="3">
        <v>983</v>
      </c>
    </row>
    <row r="656" spans="2:10" x14ac:dyDescent="0.25">
      <c r="B656" s="120">
        <v>643</v>
      </c>
      <c r="C656" s="122" t="s">
        <v>137</v>
      </c>
      <c r="D656" s="122" t="s">
        <v>134</v>
      </c>
      <c r="E656" s="123">
        <v>39611</v>
      </c>
      <c r="F656" s="122" t="s">
        <v>151</v>
      </c>
      <c r="G656" s="122">
        <v>292</v>
      </c>
      <c r="H656" s="122">
        <v>5773</v>
      </c>
      <c r="I656" s="122">
        <v>2873</v>
      </c>
      <c r="J656" s="122">
        <v>2900</v>
      </c>
    </row>
    <row r="657" spans="2:10" x14ac:dyDescent="0.25">
      <c r="B657" s="120">
        <v>644</v>
      </c>
      <c r="C657" s="3" t="s">
        <v>132</v>
      </c>
      <c r="D657" s="3" t="s">
        <v>134</v>
      </c>
      <c r="E657" s="121">
        <v>39618</v>
      </c>
      <c r="F657" s="3" t="s">
        <v>151</v>
      </c>
      <c r="G657" s="3">
        <v>701</v>
      </c>
      <c r="H657" s="3">
        <v>12782</v>
      </c>
      <c r="I657" s="3">
        <v>5936</v>
      </c>
      <c r="J657" s="3">
        <v>6846</v>
      </c>
    </row>
    <row r="658" spans="2:10" x14ac:dyDescent="0.25">
      <c r="B658" s="120">
        <v>645</v>
      </c>
      <c r="C658" s="122" t="s">
        <v>135</v>
      </c>
      <c r="D658" s="122" t="s">
        <v>134</v>
      </c>
      <c r="E658" s="123">
        <v>39624</v>
      </c>
      <c r="F658" s="122" t="s">
        <v>151</v>
      </c>
      <c r="G658" s="122">
        <v>767</v>
      </c>
      <c r="H658" s="122">
        <v>15315</v>
      </c>
      <c r="I658" s="122">
        <v>6493</v>
      </c>
      <c r="J658" s="122">
        <v>8822</v>
      </c>
    </row>
    <row r="659" spans="2:10" x14ac:dyDescent="0.25">
      <c r="B659" s="120">
        <v>646</v>
      </c>
      <c r="C659" s="3" t="s">
        <v>132</v>
      </c>
      <c r="D659" s="3" t="s">
        <v>134</v>
      </c>
      <c r="E659" s="121">
        <v>39626</v>
      </c>
      <c r="F659" s="3" t="s">
        <v>151</v>
      </c>
      <c r="G659" s="3">
        <v>876</v>
      </c>
      <c r="H659" s="3">
        <v>20752</v>
      </c>
      <c r="I659" s="3">
        <v>8620</v>
      </c>
      <c r="J659" s="3">
        <v>12132</v>
      </c>
    </row>
    <row r="660" spans="2:10" x14ac:dyDescent="0.25">
      <c r="B660" s="120">
        <v>647</v>
      </c>
      <c r="C660" s="122" t="s">
        <v>135</v>
      </c>
      <c r="D660" s="122" t="s">
        <v>134</v>
      </c>
      <c r="E660" s="123">
        <v>39688</v>
      </c>
      <c r="F660" s="122" t="s">
        <v>151</v>
      </c>
      <c r="G660" s="122">
        <v>1022</v>
      </c>
      <c r="H660" s="122">
        <v>17793</v>
      </c>
      <c r="I660" s="122">
        <v>8656</v>
      </c>
      <c r="J660" s="122">
        <v>9137</v>
      </c>
    </row>
    <row r="661" spans="2:10" x14ac:dyDescent="0.25">
      <c r="B661" s="120">
        <v>648</v>
      </c>
      <c r="C661" s="3" t="s">
        <v>137</v>
      </c>
      <c r="D661" s="3" t="s">
        <v>134</v>
      </c>
      <c r="E661" s="121">
        <v>39689</v>
      </c>
      <c r="F661" s="3" t="s">
        <v>151</v>
      </c>
      <c r="G661" s="3">
        <v>263</v>
      </c>
      <c r="H661" s="3">
        <v>6412</v>
      </c>
      <c r="I661" s="3">
        <v>2586</v>
      </c>
      <c r="J661" s="3">
        <v>3826</v>
      </c>
    </row>
    <row r="662" spans="2:10" x14ac:dyDescent="0.25">
      <c r="B662" s="120">
        <v>649</v>
      </c>
      <c r="C662" s="122" t="s">
        <v>132</v>
      </c>
      <c r="D662" s="122" t="s">
        <v>134</v>
      </c>
      <c r="E662" s="123">
        <v>39794</v>
      </c>
      <c r="F662" s="122" t="s">
        <v>151</v>
      </c>
      <c r="G662" s="122">
        <v>657</v>
      </c>
      <c r="H662" s="122">
        <v>13889</v>
      </c>
      <c r="I662" s="122">
        <v>5565</v>
      </c>
      <c r="J662" s="122">
        <v>8324</v>
      </c>
    </row>
    <row r="663" spans="2:10" x14ac:dyDescent="0.25">
      <c r="B663" s="120">
        <v>650</v>
      </c>
      <c r="C663" s="3" t="s">
        <v>135</v>
      </c>
      <c r="D663" s="3" t="s">
        <v>134</v>
      </c>
      <c r="E663" s="121">
        <v>39100</v>
      </c>
      <c r="F663" s="3" t="s">
        <v>152</v>
      </c>
      <c r="G663" s="3">
        <v>90</v>
      </c>
      <c r="H663" s="3">
        <v>1615</v>
      </c>
      <c r="I663" s="3">
        <v>762</v>
      </c>
      <c r="J663" s="3">
        <v>853</v>
      </c>
    </row>
    <row r="664" spans="2:10" x14ac:dyDescent="0.25">
      <c r="B664" s="120">
        <v>651</v>
      </c>
      <c r="C664" s="122" t="s">
        <v>132</v>
      </c>
      <c r="D664" s="122" t="s">
        <v>134</v>
      </c>
      <c r="E664" s="123">
        <v>39119</v>
      </c>
      <c r="F664" s="122" t="s">
        <v>152</v>
      </c>
      <c r="G664" s="122">
        <v>800</v>
      </c>
      <c r="H664" s="122">
        <v>18304</v>
      </c>
      <c r="I664" s="122">
        <v>8176</v>
      </c>
      <c r="J664" s="122">
        <v>10128</v>
      </c>
    </row>
    <row r="665" spans="2:10" x14ac:dyDescent="0.25">
      <c r="B665" s="120">
        <v>652</v>
      </c>
      <c r="C665" s="3" t="s">
        <v>135</v>
      </c>
      <c r="D665" s="3" t="s">
        <v>134</v>
      </c>
      <c r="E665" s="121">
        <v>39133</v>
      </c>
      <c r="F665" s="3" t="s">
        <v>152</v>
      </c>
      <c r="G665" s="3">
        <v>700</v>
      </c>
      <c r="H665" s="3">
        <v>14273</v>
      </c>
      <c r="I665" s="3">
        <v>6888</v>
      </c>
      <c r="J665" s="3">
        <v>7385</v>
      </c>
    </row>
    <row r="666" spans="2:10" x14ac:dyDescent="0.25">
      <c r="B666" s="120">
        <v>653</v>
      </c>
      <c r="C666" s="122" t="s">
        <v>137</v>
      </c>
      <c r="D666" s="122" t="s">
        <v>134</v>
      </c>
      <c r="E666" s="123">
        <v>39153</v>
      </c>
      <c r="F666" s="122" t="s">
        <v>152</v>
      </c>
      <c r="G666" s="122">
        <v>280</v>
      </c>
      <c r="H666" s="122">
        <v>5774</v>
      </c>
      <c r="I666" s="122">
        <v>2862</v>
      </c>
      <c r="J666" s="122">
        <v>2912</v>
      </c>
    </row>
    <row r="667" spans="2:10" x14ac:dyDescent="0.25">
      <c r="B667" s="120">
        <v>654</v>
      </c>
      <c r="C667" s="3" t="s">
        <v>132</v>
      </c>
      <c r="D667" s="3" t="s">
        <v>134</v>
      </c>
      <c r="E667" s="121">
        <v>39385</v>
      </c>
      <c r="F667" s="3" t="s">
        <v>152</v>
      </c>
      <c r="G667" s="3">
        <v>390</v>
      </c>
      <c r="H667" s="3">
        <v>7823</v>
      </c>
      <c r="I667" s="3">
        <v>3838</v>
      </c>
      <c r="J667" s="3">
        <v>3985</v>
      </c>
    </row>
    <row r="668" spans="2:10" x14ac:dyDescent="0.25">
      <c r="B668" s="120">
        <v>655</v>
      </c>
      <c r="C668" s="122" t="s">
        <v>132</v>
      </c>
      <c r="D668" s="122" t="s">
        <v>134</v>
      </c>
      <c r="E668" s="123">
        <v>39435</v>
      </c>
      <c r="F668" s="122" t="s">
        <v>152</v>
      </c>
      <c r="G668" s="122">
        <v>560</v>
      </c>
      <c r="H668" s="122">
        <v>11939</v>
      </c>
      <c r="I668" s="122">
        <v>5510</v>
      </c>
      <c r="J668" s="122">
        <v>6429</v>
      </c>
    </row>
    <row r="669" spans="2:10" x14ac:dyDescent="0.25">
      <c r="B669" s="120">
        <v>656</v>
      </c>
      <c r="C669" s="3" t="s">
        <v>135</v>
      </c>
      <c r="D669" s="3" t="s">
        <v>134</v>
      </c>
      <c r="E669" s="121">
        <v>39437</v>
      </c>
      <c r="F669" s="3" t="s">
        <v>152</v>
      </c>
      <c r="G669" s="3">
        <v>800</v>
      </c>
      <c r="H669" s="3">
        <v>16016</v>
      </c>
      <c r="I669" s="3">
        <v>7872</v>
      </c>
      <c r="J669" s="3">
        <v>8144</v>
      </c>
    </row>
    <row r="670" spans="2:10" x14ac:dyDescent="0.25">
      <c r="B670" s="120">
        <v>657</v>
      </c>
      <c r="C670" s="122" t="s">
        <v>135</v>
      </c>
      <c r="D670" s="122" t="s">
        <v>134</v>
      </c>
      <c r="E670" s="123">
        <v>39444</v>
      </c>
      <c r="F670" s="122" t="s">
        <v>152</v>
      </c>
      <c r="G670" s="122">
        <v>400</v>
      </c>
      <c r="H670" s="122">
        <v>9328</v>
      </c>
      <c r="I670" s="122">
        <v>3936</v>
      </c>
      <c r="J670" s="122">
        <v>5392</v>
      </c>
    </row>
    <row r="671" spans="2:10" x14ac:dyDescent="0.25">
      <c r="B671" s="120">
        <v>658</v>
      </c>
      <c r="C671" s="3" t="s">
        <v>135</v>
      </c>
      <c r="D671" s="3" t="s">
        <v>134</v>
      </c>
      <c r="E671" s="121">
        <v>39476</v>
      </c>
      <c r="F671" s="3" t="s">
        <v>152</v>
      </c>
      <c r="G671" s="3">
        <v>66</v>
      </c>
      <c r="H671" s="3">
        <v>1179</v>
      </c>
      <c r="I671" s="3">
        <v>556</v>
      </c>
      <c r="J671" s="3">
        <v>623</v>
      </c>
    </row>
    <row r="672" spans="2:10" x14ac:dyDescent="0.25">
      <c r="B672" s="120">
        <v>659</v>
      </c>
      <c r="C672" s="122" t="s">
        <v>132</v>
      </c>
      <c r="D672" s="122" t="s">
        <v>134</v>
      </c>
      <c r="E672" s="123">
        <v>39505</v>
      </c>
      <c r="F672" s="122" t="s">
        <v>152</v>
      </c>
      <c r="G672" s="122">
        <v>409</v>
      </c>
      <c r="H672" s="122">
        <v>8715</v>
      </c>
      <c r="I672" s="122">
        <v>4022</v>
      </c>
      <c r="J672" s="122">
        <v>4693</v>
      </c>
    </row>
    <row r="673" spans="2:10" x14ac:dyDescent="0.25">
      <c r="B673" s="120">
        <v>660</v>
      </c>
      <c r="C673" s="3" t="s">
        <v>137</v>
      </c>
      <c r="D673" s="3" t="s">
        <v>134</v>
      </c>
      <c r="E673" s="121">
        <v>39528</v>
      </c>
      <c r="F673" s="3" t="s">
        <v>152</v>
      </c>
      <c r="G673" s="3">
        <v>204</v>
      </c>
      <c r="H673" s="3">
        <v>4215</v>
      </c>
      <c r="I673" s="3">
        <v>2089</v>
      </c>
      <c r="J673" s="3">
        <v>2126</v>
      </c>
    </row>
    <row r="674" spans="2:10" x14ac:dyDescent="0.25">
      <c r="B674" s="120">
        <v>661</v>
      </c>
      <c r="C674" s="122" t="s">
        <v>132</v>
      </c>
      <c r="D674" s="122" t="s">
        <v>134</v>
      </c>
      <c r="E674" s="123">
        <v>39619</v>
      </c>
      <c r="F674" s="122" t="s">
        <v>152</v>
      </c>
      <c r="G674" s="122">
        <v>285</v>
      </c>
      <c r="H674" s="122">
        <v>5711</v>
      </c>
      <c r="I674" s="122">
        <v>2802</v>
      </c>
      <c r="J674" s="122">
        <v>2909</v>
      </c>
    </row>
    <row r="675" spans="2:10" x14ac:dyDescent="0.25">
      <c r="B675" s="120">
        <v>662</v>
      </c>
      <c r="C675" s="3" t="s">
        <v>135</v>
      </c>
      <c r="D675" s="3" t="s">
        <v>134</v>
      </c>
      <c r="E675" s="121">
        <v>39632</v>
      </c>
      <c r="F675" s="3" t="s">
        <v>152</v>
      </c>
      <c r="G675" s="3">
        <v>511</v>
      </c>
      <c r="H675" s="3">
        <v>10419</v>
      </c>
      <c r="I675" s="3">
        <v>5028</v>
      </c>
      <c r="J675" s="3">
        <v>5391</v>
      </c>
    </row>
    <row r="676" spans="2:10" x14ac:dyDescent="0.25">
      <c r="B676" s="120">
        <v>663</v>
      </c>
      <c r="C676" s="122" t="s">
        <v>135</v>
      </c>
      <c r="D676" s="122" t="s">
        <v>134</v>
      </c>
      <c r="E676" s="123">
        <v>39674</v>
      </c>
      <c r="F676" s="122" t="s">
        <v>152</v>
      </c>
      <c r="G676" s="122">
        <v>584</v>
      </c>
      <c r="H676" s="122">
        <v>11692</v>
      </c>
      <c r="I676" s="122">
        <v>5747</v>
      </c>
      <c r="J676" s="122">
        <v>5945</v>
      </c>
    </row>
    <row r="677" spans="2:10" x14ac:dyDescent="0.25">
      <c r="B677" s="120">
        <v>664</v>
      </c>
      <c r="C677" s="3" t="s">
        <v>135</v>
      </c>
      <c r="D677" s="3" t="s">
        <v>134</v>
      </c>
      <c r="E677" s="121">
        <v>39743</v>
      </c>
      <c r="F677" s="3" t="s">
        <v>152</v>
      </c>
      <c r="G677" s="3">
        <v>292</v>
      </c>
      <c r="H677" s="3">
        <v>6809</v>
      </c>
      <c r="I677" s="3">
        <v>2873</v>
      </c>
      <c r="J677" s="3">
        <v>3936</v>
      </c>
    </row>
    <row r="678" spans="2:10" x14ac:dyDescent="0.25">
      <c r="B678" s="120">
        <v>665</v>
      </c>
      <c r="C678" s="122" t="s">
        <v>132</v>
      </c>
      <c r="D678" s="122" t="s">
        <v>134</v>
      </c>
      <c r="E678" s="123">
        <v>39752</v>
      </c>
      <c r="F678" s="122" t="s">
        <v>152</v>
      </c>
      <c r="G678" s="122">
        <v>584</v>
      </c>
      <c r="H678" s="122">
        <v>13362</v>
      </c>
      <c r="I678" s="122">
        <v>5968</v>
      </c>
      <c r="J678" s="122">
        <v>7394</v>
      </c>
    </row>
    <row r="679" spans="2:10" x14ac:dyDescent="0.25">
      <c r="B679" s="120">
        <v>666</v>
      </c>
      <c r="C679" s="3" t="s">
        <v>132</v>
      </c>
      <c r="D679" s="3" t="s">
        <v>134</v>
      </c>
      <c r="E679" s="121">
        <v>39196</v>
      </c>
      <c r="F679" s="3" t="s">
        <v>153</v>
      </c>
      <c r="G679" s="3">
        <v>480</v>
      </c>
      <c r="H679" s="3">
        <v>11606</v>
      </c>
      <c r="I679" s="3">
        <v>4723</v>
      </c>
      <c r="J679" s="3">
        <v>6883</v>
      </c>
    </row>
    <row r="680" spans="2:10" x14ac:dyDescent="0.25">
      <c r="B680" s="120">
        <v>667</v>
      </c>
      <c r="C680" s="122" t="s">
        <v>135</v>
      </c>
      <c r="D680" s="122" t="s">
        <v>134</v>
      </c>
      <c r="E680" s="123">
        <v>39279</v>
      </c>
      <c r="F680" s="122" t="s">
        <v>153</v>
      </c>
      <c r="G680" s="122">
        <v>720</v>
      </c>
      <c r="H680" s="122">
        <v>13781</v>
      </c>
      <c r="I680" s="122">
        <v>6098</v>
      </c>
      <c r="J680" s="122">
        <v>7683</v>
      </c>
    </row>
    <row r="681" spans="2:10" x14ac:dyDescent="0.25">
      <c r="B681" s="120">
        <v>668</v>
      </c>
      <c r="C681" s="3" t="s">
        <v>132</v>
      </c>
      <c r="D681" s="3" t="s">
        <v>134</v>
      </c>
      <c r="E681" s="121">
        <v>39507</v>
      </c>
      <c r="F681" s="3" t="s">
        <v>153</v>
      </c>
      <c r="G681" s="3">
        <v>350</v>
      </c>
      <c r="H681" s="3">
        <v>8472</v>
      </c>
      <c r="I681" s="3">
        <v>3448</v>
      </c>
      <c r="J681" s="3">
        <v>5024</v>
      </c>
    </row>
    <row r="682" spans="2:10" x14ac:dyDescent="0.25">
      <c r="B682" s="120">
        <v>669</v>
      </c>
      <c r="C682" s="122" t="s">
        <v>135</v>
      </c>
      <c r="D682" s="122" t="s">
        <v>134</v>
      </c>
      <c r="E682" s="123">
        <v>39738</v>
      </c>
      <c r="F682" s="122" t="s">
        <v>153</v>
      </c>
      <c r="G682" s="122">
        <v>526</v>
      </c>
      <c r="H682" s="122">
        <v>10060</v>
      </c>
      <c r="I682" s="122">
        <v>4452</v>
      </c>
      <c r="J682" s="122">
        <v>5608</v>
      </c>
    </row>
    <row r="683" spans="2:10" x14ac:dyDescent="0.25">
      <c r="B683" s="120">
        <v>670</v>
      </c>
      <c r="C683" s="3" t="s">
        <v>132</v>
      </c>
      <c r="D683" s="3" t="s">
        <v>134</v>
      </c>
      <c r="E683" s="121">
        <v>39274</v>
      </c>
      <c r="F683" s="3" t="s">
        <v>174</v>
      </c>
      <c r="G683" s="3">
        <v>480</v>
      </c>
      <c r="H683" s="3">
        <v>11088</v>
      </c>
      <c r="I683" s="3">
        <v>4906</v>
      </c>
      <c r="J683" s="3">
        <v>6182</v>
      </c>
    </row>
    <row r="684" spans="2:10" x14ac:dyDescent="0.25">
      <c r="B684" s="120">
        <v>671</v>
      </c>
      <c r="C684" s="122" t="s">
        <v>137</v>
      </c>
      <c r="D684" s="122" t="s">
        <v>134</v>
      </c>
      <c r="E684" s="123">
        <v>39290</v>
      </c>
      <c r="F684" s="122" t="s">
        <v>174</v>
      </c>
      <c r="G684" s="122">
        <v>540</v>
      </c>
      <c r="H684" s="122">
        <v>10147</v>
      </c>
      <c r="I684" s="122">
        <v>4574</v>
      </c>
      <c r="J684" s="122">
        <v>5573</v>
      </c>
    </row>
    <row r="685" spans="2:10" x14ac:dyDescent="0.25">
      <c r="B685" s="120">
        <v>672</v>
      </c>
      <c r="C685" s="3" t="s">
        <v>132</v>
      </c>
      <c r="D685" s="3" t="s">
        <v>134</v>
      </c>
      <c r="E685" s="121">
        <v>39491</v>
      </c>
      <c r="F685" s="3" t="s">
        <v>174</v>
      </c>
      <c r="G685" s="3">
        <v>350</v>
      </c>
      <c r="H685" s="3">
        <v>8094</v>
      </c>
      <c r="I685" s="3">
        <v>3581</v>
      </c>
      <c r="J685" s="3">
        <v>4513</v>
      </c>
    </row>
    <row r="686" spans="2:10" x14ac:dyDescent="0.25">
      <c r="B686" s="120">
        <v>673</v>
      </c>
      <c r="C686" s="122" t="s">
        <v>137</v>
      </c>
      <c r="D686" s="122" t="s">
        <v>134</v>
      </c>
      <c r="E686" s="123">
        <v>39688</v>
      </c>
      <c r="F686" s="122" t="s">
        <v>174</v>
      </c>
      <c r="G686" s="122">
        <v>394</v>
      </c>
      <c r="H686" s="122">
        <v>7407</v>
      </c>
      <c r="I686" s="122">
        <v>3339</v>
      </c>
      <c r="J686" s="122">
        <v>4068</v>
      </c>
    </row>
    <row r="687" spans="2:10" x14ac:dyDescent="0.25">
      <c r="B687" s="120">
        <v>674</v>
      </c>
      <c r="C687" s="122" t="s">
        <v>132</v>
      </c>
      <c r="D687" s="122" t="s">
        <v>134</v>
      </c>
      <c r="E687" s="123">
        <v>39805</v>
      </c>
      <c r="F687" s="122" t="s">
        <v>173</v>
      </c>
      <c r="G687" s="122">
        <v>949</v>
      </c>
      <c r="H687" s="122">
        <v>16313</v>
      </c>
      <c r="I687" s="122">
        <v>8038</v>
      </c>
      <c r="J687" s="122">
        <v>8275</v>
      </c>
    </row>
    <row r="688" spans="2:10" x14ac:dyDescent="0.25">
      <c r="B688" s="120">
        <v>675</v>
      </c>
      <c r="C688" s="3" t="s">
        <v>135</v>
      </c>
      <c r="D688" s="3" t="s">
        <v>134</v>
      </c>
      <c r="E688" s="121">
        <v>39114</v>
      </c>
      <c r="F688" s="3" t="s">
        <v>156</v>
      </c>
      <c r="G688" s="3">
        <v>150</v>
      </c>
      <c r="H688" s="3">
        <v>3162</v>
      </c>
      <c r="I688" s="3">
        <v>1271</v>
      </c>
      <c r="J688" s="3">
        <v>1891</v>
      </c>
    </row>
    <row r="689" spans="2:10" x14ac:dyDescent="0.25">
      <c r="B689" s="120">
        <v>676</v>
      </c>
      <c r="C689" s="122" t="s">
        <v>132</v>
      </c>
      <c r="D689" s="122" t="s">
        <v>134</v>
      </c>
      <c r="E689" s="123">
        <v>39162</v>
      </c>
      <c r="F689" s="122" t="s">
        <v>156</v>
      </c>
      <c r="G689" s="122">
        <v>330</v>
      </c>
      <c r="H689" s="122">
        <v>7240</v>
      </c>
      <c r="I689" s="122">
        <v>3247</v>
      </c>
      <c r="J689" s="122">
        <v>3993</v>
      </c>
    </row>
    <row r="690" spans="2:10" x14ac:dyDescent="0.25">
      <c r="B690" s="120">
        <v>677</v>
      </c>
      <c r="C690" s="3" t="s">
        <v>135</v>
      </c>
      <c r="D690" s="3" t="s">
        <v>134</v>
      </c>
      <c r="E690" s="121">
        <v>39219</v>
      </c>
      <c r="F690" s="3" t="s">
        <v>156</v>
      </c>
      <c r="G690" s="3">
        <v>400</v>
      </c>
      <c r="H690" s="3">
        <v>8972</v>
      </c>
      <c r="I690" s="3">
        <v>3936</v>
      </c>
      <c r="J690" s="3">
        <v>5036</v>
      </c>
    </row>
    <row r="691" spans="2:10" x14ac:dyDescent="0.25">
      <c r="B691" s="120">
        <v>678</v>
      </c>
      <c r="C691" s="122" t="s">
        <v>137</v>
      </c>
      <c r="D691" s="122" t="s">
        <v>134</v>
      </c>
      <c r="E691" s="123">
        <v>39220</v>
      </c>
      <c r="F691" s="122" t="s">
        <v>156</v>
      </c>
      <c r="G691" s="122">
        <v>810</v>
      </c>
      <c r="H691" s="122">
        <v>17585</v>
      </c>
      <c r="I691" s="122">
        <v>8278</v>
      </c>
      <c r="J691" s="122">
        <v>9307</v>
      </c>
    </row>
    <row r="692" spans="2:10" x14ac:dyDescent="0.25">
      <c r="B692" s="120">
        <v>679</v>
      </c>
      <c r="C692" s="3" t="s">
        <v>137</v>
      </c>
      <c r="D692" s="3" t="s">
        <v>134</v>
      </c>
      <c r="E692" s="121">
        <v>39239</v>
      </c>
      <c r="F692" s="3" t="s">
        <v>156</v>
      </c>
      <c r="G692" s="3">
        <v>90</v>
      </c>
      <c r="H692" s="3">
        <v>1637</v>
      </c>
      <c r="I692" s="3">
        <v>762</v>
      </c>
      <c r="J692" s="3">
        <v>875</v>
      </c>
    </row>
    <row r="693" spans="2:10" x14ac:dyDescent="0.25">
      <c r="B693" s="120">
        <v>680</v>
      </c>
      <c r="C693" s="122" t="s">
        <v>132</v>
      </c>
      <c r="D693" s="122" t="s">
        <v>134</v>
      </c>
      <c r="E693" s="123">
        <v>39338</v>
      </c>
      <c r="F693" s="122" t="s">
        <v>156</v>
      </c>
      <c r="G693" s="122">
        <v>240</v>
      </c>
      <c r="H693" s="122">
        <v>4730</v>
      </c>
      <c r="I693" s="122">
        <v>2362</v>
      </c>
      <c r="J693" s="122">
        <v>2368</v>
      </c>
    </row>
    <row r="694" spans="2:10" x14ac:dyDescent="0.25">
      <c r="B694" s="120">
        <v>681</v>
      </c>
      <c r="C694" s="3" t="s">
        <v>137</v>
      </c>
      <c r="D694" s="3" t="s">
        <v>134</v>
      </c>
      <c r="E694" s="121">
        <v>39358</v>
      </c>
      <c r="F694" s="3" t="s">
        <v>156</v>
      </c>
      <c r="G694" s="3">
        <v>200</v>
      </c>
      <c r="H694" s="3">
        <v>4280</v>
      </c>
      <c r="I694" s="3">
        <v>2044</v>
      </c>
      <c r="J694" s="3">
        <v>2236</v>
      </c>
    </row>
    <row r="695" spans="2:10" x14ac:dyDescent="0.25">
      <c r="B695" s="120">
        <v>682</v>
      </c>
      <c r="C695" s="122" t="s">
        <v>132</v>
      </c>
      <c r="D695" s="122" t="s">
        <v>134</v>
      </c>
      <c r="E695" s="123">
        <v>39461</v>
      </c>
      <c r="F695" s="122" t="s">
        <v>156</v>
      </c>
      <c r="G695" s="122">
        <v>175</v>
      </c>
      <c r="H695" s="122">
        <v>3453</v>
      </c>
      <c r="I695" s="122">
        <v>1724</v>
      </c>
      <c r="J695" s="122">
        <v>1729</v>
      </c>
    </row>
    <row r="696" spans="2:10" x14ac:dyDescent="0.25">
      <c r="B696" s="120">
        <v>683</v>
      </c>
      <c r="C696" s="3" t="s">
        <v>137</v>
      </c>
      <c r="D696" s="3" t="s">
        <v>134</v>
      </c>
      <c r="E696" s="121">
        <v>39462</v>
      </c>
      <c r="F696" s="3" t="s">
        <v>156</v>
      </c>
      <c r="G696" s="3">
        <v>591</v>
      </c>
      <c r="H696" s="3">
        <v>12837</v>
      </c>
      <c r="I696" s="3">
        <v>6043</v>
      </c>
      <c r="J696" s="3">
        <v>6794</v>
      </c>
    </row>
    <row r="697" spans="2:10" x14ac:dyDescent="0.25">
      <c r="B697" s="120">
        <v>684</v>
      </c>
      <c r="C697" s="122" t="s">
        <v>132</v>
      </c>
      <c r="D697" s="122" t="s">
        <v>134</v>
      </c>
      <c r="E697" s="123">
        <v>39463</v>
      </c>
      <c r="F697" s="122" t="s">
        <v>156</v>
      </c>
      <c r="G697" s="122">
        <v>241</v>
      </c>
      <c r="H697" s="122">
        <v>5285</v>
      </c>
      <c r="I697" s="122">
        <v>2370</v>
      </c>
      <c r="J697" s="122">
        <v>2915</v>
      </c>
    </row>
    <row r="698" spans="2:10" x14ac:dyDescent="0.25">
      <c r="B698" s="120">
        <v>685</v>
      </c>
      <c r="C698" s="3" t="s">
        <v>137</v>
      </c>
      <c r="D698" s="3" t="s">
        <v>134</v>
      </c>
      <c r="E698" s="121">
        <v>39506</v>
      </c>
      <c r="F698" s="3" t="s">
        <v>156</v>
      </c>
      <c r="G698" s="3">
        <v>146</v>
      </c>
      <c r="H698" s="3">
        <v>3124</v>
      </c>
      <c r="I698" s="3">
        <v>1492</v>
      </c>
      <c r="J698" s="3">
        <v>1632</v>
      </c>
    </row>
    <row r="699" spans="2:10" x14ac:dyDescent="0.25">
      <c r="B699" s="120">
        <v>686</v>
      </c>
      <c r="C699" s="122" t="s">
        <v>135</v>
      </c>
      <c r="D699" s="122" t="s">
        <v>134</v>
      </c>
      <c r="E699" s="123">
        <v>39594</v>
      </c>
      <c r="F699" s="122" t="s">
        <v>156</v>
      </c>
      <c r="G699" s="122">
        <v>292</v>
      </c>
      <c r="H699" s="122">
        <v>6550</v>
      </c>
      <c r="I699" s="122">
        <v>2873</v>
      </c>
      <c r="J699" s="122">
        <v>3677</v>
      </c>
    </row>
    <row r="700" spans="2:10" x14ac:dyDescent="0.25">
      <c r="B700" s="120">
        <v>687</v>
      </c>
      <c r="C700" s="3" t="s">
        <v>137</v>
      </c>
      <c r="D700" s="3" t="s">
        <v>134</v>
      </c>
      <c r="E700" s="121">
        <v>39692</v>
      </c>
      <c r="F700" s="3" t="s">
        <v>156</v>
      </c>
      <c r="G700" s="3">
        <v>66</v>
      </c>
      <c r="H700" s="3">
        <v>1195</v>
      </c>
      <c r="I700" s="3">
        <v>556</v>
      </c>
      <c r="J700" s="3">
        <v>639</v>
      </c>
    </row>
    <row r="701" spans="2:10" x14ac:dyDescent="0.25">
      <c r="B701" s="120">
        <v>688</v>
      </c>
      <c r="C701" s="122" t="s">
        <v>135</v>
      </c>
      <c r="D701" s="122" t="s">
        <v>134</v>
      </c>
      <c r="E701" s="123">
        <v>39735</v>
      </c>
      <c r="F701" s="122" t="s">
        <v>156</v>
      </c>
      <c r="G701" s="122">
        <v>110</v>
      </c>
      <c r="H701" s="122">
        <v>2308</v>
      </c>
      <c r="I701" s="122">
        <v>928</v>
      </c>
      <c r="J701" s="122">
        <v>1380</v>
      </c>
    </row>
    <row r="702" spans="2:10" x14ac:dyDescent="0.25">
      <c r="B702" s="120">
        <v>689</v>
      </c>
      <c r="C702" s="3" t="s">
        <v>135</v>
      </c>
      <c r="D702" s="3" t="s">
        <v>134</v>
      </c>
      <c r="E702" s="121">
        <v>39128</v>
      </c>
      <c r="F702" s="3" t="s">
        <v>158</v>
      </c>
      <c r="G702" s="3">
        <v>210</v>
      </c>
      <c r="H702" s="3">
        <v>4078</v>
      </c>
      <c r="I702" s="3">
        <v>1779</v>
      </c>
      <c r="J702" s="3">
        <v>2299</v>
      </c>
    </row>
    <row r="703" spans="2:10" x14ac:dyDescent="0.25">
      <c r="B703" s="120">
        <v>690</v>
      </c>
      <c r="C703" s="122" t="s">
        <v>135</v>
      </c>
      <c r="D703" s="122" t="s">
        <v>134</v>
      </c>
      <c r="E703" s="123">
        <v>39202</v>
      </c>
      <c r="F703" s="122" t="s">
        <v>158</v>
      </c>
      <c r="G703" s="122">
        <v>540</v>
      </c>
      <c r="H703" s="122">
        <v>9391</v>
      </c>
      <c r="I703" s="122">
        <v>4574</v>
      </c>
      <c r="J703" s="122">
        <v>4817</v>
      </c>
    </row>
    <row r="704" spans="2:10" x14ac:dyDescent="0.25">
      <c r="B704" s="120">
        <v>691</v>
      </c>
      <c r="C704" s="3" t="s">
        <v>135</v>
      </c>
      <c r="D704" s="3" t="s">
        <v>134</v>
      </c>
      <c r="E704" s="121">
        <v>39211</v>
      </c>
      <c r="F704" s="3" t="s">
        <v>158</v>
      </c>
      <c r="G704" s="3">
        <v>490</v>
      </c>
      <c r="H704" s="3">
        <v>9614</v>
      </c>
      <c r="I704" s="3">
        <v>4150</v>
      </c>
      <c r="J704" s="3">
        <v>5464</v>
      </c>
    </row>
    <row r="705" spans="2:10" x14ac:dyDescent="0.25">
      <c r="B705" s="120">
        <v>692</v>
      </c>
      <c r="C705" s="122" t="s">
        <v>135</v>
      </c>
      <c r="D705" s="122" t="s">
        <v>134</v>
      </c>
      <c r="E705" s="123">
        <v>39219</v>
      </c>
      <c r="F705" s="122" t="s">
        <v>158</v>
      </c>
      <c r="G705" s="122">
        <v>560</v>
      </c>
      <c r="H705" s="122">
        <v>11183</v>
      </c>
      <c r="I705" s="122">
        <v>4743</v>
      </c>
      <c r="J705" s="122">
        <v>6440</v>
      </c>
    </row>
    <row r="706" spans="2:10" x14ac:dyDescent="0.25">
      <c r="B706" s="120">
        <v>693</v>
      </c>
      <c r="C706" s="3" t="s">
        <v>137</v>
      </c>
      <c r="D706" s="3" t="s">
        <v>134</v>
      </c>
      <c r="E706" s="121">
        <v>39274</v>
      </c>
      <c r="F706" s="3" t="s">
        <v>158</v>
      </c>
      <c r="G706" s="3">
        <v>140</v>
      </c>
      <c r="H706" s="3">
        <v>3247</v>
      </c>
      <c r="I706" s="3">
        <v>1378</v>
      </c>
      <c r="J706" s="3">
        <v>1869</v>
      </c>
    </row>
    <row r="707" spans="2:10" x14ac:dyDescent="0.25">
      <c r="B707" s="120">
        <v>694</v>
      </c>
      <c r="C707" s="122" t="s">
        <v>132</v>
      </c>
      <c r="D707" s="122" t="s">
        <v>134</v>
      </c>
      <c r="E707" s="123">
        <v>39303</v>
      </c>
      <c r="F707" s="122" t="s">
        <v>158</v>
      </c>
      <c r="G707" s="122">
        <v>130</v>
      </c>
      <c r="H707" s="122">
        <v>2447</v>
      </c>
      <c r="I707" s="122">
        <v>1101</v>
      </c>
      <c r="J707" s="122">
        <v>1346</v>
      </c>
    </row>
    <row r="708" spans="2:10" x14ac:dyDescent="0.25">
      <c r="B708" s="120">
        <v>695</v>
      </c>
      <c r="C708" s="3" t="s">
        <v>135</v>
      </c>
      <c r="D708" s="3" t="s">
        <v>134</v>
      </c>
      <c r="E708" s="121">
        <v>39310</v>
      </c>
      <c r="F708" s="3" t="s">
        <v>158</v>
      </c>
      <c r="G708" s="3">
        <v>350</v>
      </c>
      <c r="H708" s="3">
        <v>6716</v>
      </c>
      <c r="I708" s="3">
        <v>2964</v>
      </c>
      <c r="J708" s="3">
        <v>3752</v>
      </c>
    </row>
    <row r="709" spans="2:10" x14ac:dyDescent="0.25">
      <c r="B709" s="120">
        <v>696</v>
      </c>
      <c r="C709" s="122" t="s">
        <v>135</v>
      </c>
      <c r="D709" s="122" t="s">
        <v>134</v>
      </c>
      <c r="E709" s="123">
        <v>39511</v>
      </c>
      <c r="F709" s="122" t="s">
        <v>158</v>
      </c>
      <c r="G709" s="122">
        <v>153</v>
      </c>
      <c r="H709" s="122">
        <v>2977</v>
      </c>
      <c r="I709" s="122">
        <v>1299</v>
      </c>
      <c r="J709" s="122">
        <v>1678</v>
      </c>
    </row>
    <row r="710" spans="2:10" x14ac:dyDescent="0.25">
      <c r="B710" s="120">
        <v>697</v>
      </c>
      <c r="C710" s="3" t="s">
        <v>135</v>
      </c>
      <c r="D710" s="3" t="s">
        <v>134</v>
      </c>
      <c r="E710" s="121">
        <v>39566</v>
      </c>
      <c r="F710" s="3" t="s">
        <v>158</v>
      </c>
      <c r="G710" s="3">
        <v>256</v>
      </c>
      <c r="H710" s="3">
        <v>4903</v>
      </c>
      <c r="I710" s="3">
        <v>2164</v>
      </c>
      <c r="J710" s="3">
        <v>2739</v>
      </c>
    </row>
    <row r="711" spans="2:10" x14ac:dyDescent="0.25">
      <c r="B711" s="120">
        <v>698</v>
      </c>
      <c r="C711" s="122" t="s">
        <v>135</v>
      </c>
      <c r="D711" s="122" t="s">
        <v>134</v>
      </c>
      <c r="E711" s="123">
        <v>39710</v>
      </c>
      <c r="F711" s="122" t="s">
        <v>158</v>
      </c>
      <c r="G711" s="122">
        <v>358</v>
      </c>
      <c r="H711" s="122">
        <v>7018</v>
      </c>
      <c r="I711" s="122">
        <v>3030</v>
      </c>
      <c r="J711" s="122">
        <v>3988</v>
      </c>
    </row>
    <row r="712" spans="2:10" x14ac:dyDescent="0.25">
      <c r="B712" s="120">
        <v>699</v>
      </c>
      <c r="C712" s="3" t="s">
        <v>135</v>
      </c>
      <c r="D712" s="3" t="s">
        <v>134</v>
      </c>
      <c r="E712" s="121">
        <v>39716</v>
      </c>
      <c r="F712" s="3" t="s">
        <v>158</v>
      </c>
      <c r="G712" s="3">
        <v>394</v>
      </c>
      <c r="H712" s="3">
        <v>6855</v>
      </c>
      <c r="I712" s="3">
        <v>3339</v>
      </c>
      <c r="J712" s="3">
        <v>3516</v>
      </c>
    </row>
    <row r="713" spans="2:10" x14ac:dyDescent="0.25">
      <c r="B713" s="120">
        <v>700</v>
      </c>
      <c r="C713" s="122" t="s">
        <v>132</v>
      </c>
      <c r="D713" s="122" t="s">
        <v>134</v>
      </c>
      <c r="E713" s="123">
        <v>39743</v>
      </c>
      <c r="F713" s="122" t="s">
        <v>158</v>
      </c>
      <c r="G713" s="122">
        <v>95</v>
      </c>
      <c r="H713" s="122">
        <v>1786</v>
      </c>
      <c r="I713" s="122">
        <v>804</v>
      </c>
      <c r="J713" s="122">
        <v>982</v>
      </c>
    </row>
    <row r="714" spans="2:10" x14ac:dyDescent="0.25">
      <c r="B714" s="120">
        <v>701</v>
      </c>
      <c r="C714" s="3" t="s">
        <v>135</v>
      </c>
      <c r="D714" s="3" t="s">
        <v>134</v>
      </c>
      <c r="E714" s="121">
        <v>39780</v>
      </c>
      <c r="F714" s="3" t="s">
        <v>158</v>
      </c>
      <c r="G714" s="3">
        <v>409</v>
      </c>
      <c r="H714" s="3">
        <v>8164</v>
      </c>
      <c r="I714" s="3">
        <v>3462</v>
      </c>
      <c r="J714" s="3">
        <v>4702</v>
      </c>
    </row>
    <row r="715" spans="2:10" x14ac:dyDescent="0.25">
      <c r="B715" s="120">
        <v>702</v>
      </c>
      <c r="C715" s="122" t="s">
        <v>137</v>
      </c>
      <c r="D715" s="122" t="s">
        <v>134</v>
      </c>
      <c r="E715" s="123">
        <v>39787</v>
      </c>
      <c r="F715" s="122" t="s">
        <v>158</v>
      </c>
      <c r="G715" s="122">
        <v>102</v>
      </c>
      <c r="H715" s="122">
        <v>2370</v>
      </c>
      <c r="I715" s="122">
        <v>1006</v>
      </c>
      <c r="J715" s="122">
        <v>1364</v>
      </c>
    </row>
    <row r="716" spans="2:10" x14ac:dyDescent="0.25">
      <c r="B716" s="120">
        <v>703</v>
      </c>
      <c r="C716" s="3" t="s">
        <v>137</v>
      </c>
      <c r="D716" s="3" t="s">
        <v>134</v>
      </c>
      <c r="E716" s="121">
        <v>39153</v>
      </c>
      <c r="F716" s="3" t="s">
        <v>159</v>
      </c>
      <c r="G716" s="3">
        <v>1350</v>
      </c>
      <c r="H716" s="3">
        <v>32333</v>
      </c>
      <c r="I716" s="3">
        <v>13284</v>
      </c>
      <c r="J716" s="3">
        <v>19049</v>
      </c>
    </row>
    <row r="717" spans="2:10" x14ac:dyDescent="0.25">
      <c r="B717" s="120">
        <v>704</v>
      </c>
      <c r="C717" s="122" t="s">
        <v>137</v>
      </c>
      <c r="D717" s="122" t="s">
        <v>134</v>
      </c>
      <c r="E717" s="123">
        <v>39182</v>
      </c>
      <c r="F717" s="122" t="s">
        <v>159</v>
      </c>
      <c r="G717" s="122">
        <v>700</v>
      </c>
      <c r="H717" s="122">
        <v>13874</v>
      </c>
      <c r="I717" s="122">
        <v>5929</v>
      </c>
      <c r="J717" s="122">
        <v>7945</v>
      </c>
    </row>
    <row r="718" spans="2:10" x14ac:dyDescent="0.25">
      <c r="B718" s="120">
        <v>705</v>
      </c>
      <c r="C718" s="3" t="s">
        <v>137</v>
      </c>
      <c r="D718" s="3" t="s">
        <v>134</v>
      </c>
      <c r="E718" s="121">
        <v>39203</v>
      </c>
      <c r="F718" s="3" t="s">
        <v>159</v>
      </c>
      <c r="G718" s="3">
        <v>780</v>
      </c>
      <c r="H718" s="3">
        <v>15077</v>
      </c>
      <c r="I718" s="3">
        <v>6607</v>
      </c>
      <c r="J718" s="3">
        <v>8470</v>
      </c>
    </row>
    <row r="719" spans="2:10" x14ac:dyDescent="0.25">
      <c r="B719" s="120">
        <v>706</v>
      </c>
      <c r="C719" s="122" t="s">
        <v>137</v>
      </c>
      <c r="D719" s="122" t="s">
        <v>134</v>
      </c>
      <c r="E719" s="123">
        <v>39325</v>
      </c>
      <c r="F719" s="122" t="s">
        <v>159</v>
      </c>
      <c r="G719" s="122">
        <v>300</v>
      </c>
      <c r="H719" s="122">
        <v>6387</v>
      </c>
      <c r="I719" s="122">
        <v>3066</v>
      </c>
      <c r="J719" s="122">
        <v>3321</v>
      </c>
    </row>
    <row r="720" spans="2:10" x14ac:dyDescent="0.25">
      <c r="B720" s="120">
        <v>707</v>
      </c>
      <c r="C720" s="3" t="s">
        <v>132</v>
      </c>
      <c r="D720" s="3" t="s">
        <v>134</v>
      </c>
      <c r="E720" s="121">
        <v>39331</v>
      </c>
      <c r="F720" s="3" t="s">
        <v>159</v>
      </c>
      <c r="G720" s="3">
        <v>600</v>
      </c>
      <c r="H720" s="3">
        <v>12570</v>
      </c>
      <c r="I720" s="3">
        <v>5904</v>
      </c>
      <c r="J720" s="3">
        <v>6666</v>
      </c>
    </row>
    <row r="721" spans="2:10" x14ac:dyDescent="0.25">
      <c r="B721" s="120">
        <v>708</v>
      </c>
      <c r="C721" s="122" t="s">
        <v>137</v>
      </c>
      <c r="D721" s="122" t="s">
        <v>134</v>
      </c>
      <c r="E721" s="123">
        <v>39457</v>
      </c>
      <c r="F721" s="122" t="s">
        <v>159</v>
      </c>
      <c r="G721" s="122">
        <v>569</v>
      </c>
      <c r="H721" s="122">
        <v>11006</v>
      </c>
      <c r="I721" s="122">
        <v>4823</v>
      </c>
      <c r="J721" s="122">
        <v>6183</v>
      </c>
    </row>
    <row r="722" spans="2:10" x14ac:dyDescent="0.25">
      <c r="B722" s="120">
        <v>709</v>
      </c>
      <c r="C722" s="3" t="s">
        <v>137</v>
      </c>
      <c r="D722" s="3" t="s">
        <v>134</v>
      </c>
      <c r="E722" s="121">
        <v>39553</v>
      </c>
      <c r="F722" s="3" t="s">
        <v>159</v>
      </c>
      <c r="G722" s="3">
        <v>986</v>
      </c>
      <c r="H722" s="3">
        <v>23603</v>
      </c>
      <c r="I722" s="3">
        <v>9697</v>
      </c>
      <c r="J722" s="3">
        <v>13906</v>
      </c>
    </row>
    <row r="723" spans="2:10" x14ac:dyDescent="0.25">
      <c r="B723" s="120">
        <v>710</v>
      </c>
      <c r="C723" s="122" t="s">
        <v>132</v>
      </c>
      <c r="D723" s="122" t="s">
        <v>134</v>
      </c>
      <c r="E723" s="123">
        <v>39744</v>
      </c>
      <c r="F723" s="122" t="s">
        <v>159</v>
      </c>
      <c r="G723" s="122">
        <v>438</v>
      </c>
      <c r="H723" s="122">
        <v>9176</v>
      </c>
      <c r="I723" s="122">
        <v>4310</v>
      </c>
      <c r="J723" s="122">
        <v>4866</v>
      </c>
    </row>
    <row r="724" spans="2:10" x14ac:dyDescent="0.25">
      <c r="B724" s="120">
        <v>711</v>
      </c>
      <c r="C724" s="3" t="s">
        <v>137</v>
      </c>
      <c r="D724" s="3" t="s">
        <v>134</v>
      </c>
      <c r="E724" s="121">
        <v>39745</v>
      </c>
      <c r="F724" s="3" t="s">
        <v>159</v>
      </c>
      <c r="G724" s="3">
        <v>219</v>
      </c>
      <c r="H724" s="3">
        <v>4663</v>
      </c>
      <c r="I724" s="3">
        <v>2238</v>
      </c>
      <c r="J724" s="3">
        <v>2425</v>
      </c>
    </row>
    <row r="725" spans="2:10" x14ac:dyDescent="0.25">
      <c r="B725" s="120">
        <v>712</v>
      </c>
      <c r="C725" s="122" t="s">
        <v>137</v>
      </c>
      <c r="D725" s="122" t="s">
        <v>134</v>
      </c>
      <c r="E725" s="123">
        <v>39772</v>
      </c>
      <c r="F725" s="122" t="s">
        <v>159</v>
      </c>
      <c r="G725" s="122">
        <v>511</v>
      </c>
      <c r="H725" s="122">
        <v>10128</v>
      </c>
      <c r="I725" s="122">
        <v>4328</v>
      </c>
      <c r="J725" s="122">
        <v>5800</v>
      </c>
    </row>
    <row r="726" spans="2:10" x14ac:dyDescent="0.25">
      <c r="B726" s="120">
        <v>713</v>
      </c>
      <c r="C726" s="3" t="s">
        <v>137</v>
      </c>
      <c r="D726" s="3" t="s">
        <v>134</v>
      </c>
      <c r="E726" s="121">
        <v>39244</v>
      </c>
      <c r="F726" s="3" t="s">
        <v>162</v>
      </c>
      <c r="G726" s="3">
        <v>560</v>
      </c>
      <c r="H726" s="3">
        <v>9722</v>
      </c>
      <c r="I726" s="3">
        <v>4743</v>
      </c>
      <c r="J726" s="3">
        <v>4979</v>
      </c>
    </row>
    <row r="727" spans="2:10" x14ac:dyDescent="0.25">
      <c r="B727" s="120">
        <v>714</v>
      </c>
      <c r="C727" s="122" t="s">
        <v>137</v>
      </c>
      <c r="D727" s="122" t="s">
        <v>134</v>
      </c>
      <c r="E727" s="123">
        <v>39259</v>
      </c>
      <c r="F727" s="122" t="s">
        <v>162</v>
      </c>
      <c r="G727" s="122">
        <v>720</v>
      </c>
      <c r="H727" s="122">
        <v>15358</v>
      </c>
      <c r="I727" s="122">
        <v>7085</v>
      </c>
      <c r="J727" s="122">
        <v>8273</v>
      </c>
    </row>
    <row r="728" spans="2:10" x14ac:dyDescent="0.25">
      <c r="B728" s="120">
        <v>715</v>
      </c>
      <c r="C728" s="3" t="s">
        <v>135</v>
      </c>
      <c r="D728" s="3" t="s">
        <v>134</v>
      </c>
      <c r="E728" s="121">
        <v>39380</v>
      </c>
      <c r="F728" s="3" t="s">
        <v>162</v>
      </c>
      <c r="G728" s="3">
        <v>1350</v>
      </c>
      <c r="H728" s="3">
        <v>28175</v>
      </c>
      <c r="I728" s="3">
        <v>13797</v>
      </c>
      <c r="J728" s="3">
        <v>14378</v>
      </c>
    </row>
    <row r="729" spans="2:10" x14ac:dyDescent="0.25">
      <c r="B729" s="120">
        <v>716</v>
      </c>
      <c r="C729" s="122" t="s">
        <v>135</v>
      </c>
      <c r="D729" s="122" t="s">
        <v>134</v>
      </c>
      <c r="E729" s="123">
        <v>39430</v>
      </c>
      <c r="F729" s="122" t="s">
        <v>162</v>
      </c>
      <c r="G729" s="122">
        <v>1400</v>
      </c>
      <c r="H729" s="122">
        <v>34202</v>
      </c>
      <c r="I729" s="122">
        <v>14308</v>
      </c>
      <c r="J729" s="122">
        <v>19894</v>
      </c>
    </row>
    <row r="730" spans="2:10" x14ac:dyDescent="0.25">
      <c r="B730" s="120">
        <v>717</v>
      </c>
      <c r="C730" s="3" t="s">
        <v>137</v>
      </c>
      <c r="D730" s="3" t="s">
        <v>134</v>
      </c>
      <c r="E730" s="121">
        <v>39517</v>
      </c>
      <c r="F730" s="3" t="s">
        <v>162</v>
      </c>
      <c r="G730" s="3">
        <v>409</v>
      </c>
      <c r="H730" s="3">
        <v>7097</v>
      </c>
      <c r="I730" s="3">
        <v>3462</v>
      </c>
      <c r="J730" s="3">
        <v>3635</v>
      </c>
    </row>
    <row r="731" spans="2:10" x14ac:dyDescent="0.25">
      <c r="B731" s="120">
        <v>718</v>
      </c>
      <c r="C731" s="122" t="s">
        <v>135</v>
      </c>
      <c r="D731" s="122" t="s">
        <v>134</v>
      </c>
      <c r="E731" s="123">
        <v>39675</v>
      </c>
      <c r="F731" s="122" t="s">
        <v>162</v>
      </c>
      <c r="G731" s="122">
        <v>986</v>
      </c>
      <c r="H731" s="122">
        <v>20568</v>
      </c>
      <c r="I731" s="122">
        <v>10072</v>
      </c>
      <c r="J731" s="122">
        <v>10496</v>
      </c>
    </row>
    <row r="732" spans="2:10" x14ac:dyDescent="0.25">
      <c r="B732" s="120">
        <v>719</v>
      </c>
      <c r="C732" s="3" t="s">
        <v>137</v>
      </c>
      <c r="D732" s="3" t="s">
        <v>134</v>
      </c>
      <c r="E732" s="121">
        <v>39727</v>
      </c>
      <c r="F732" s="3" t="s">
        <v>162</v>
      </c>
      <c r="G732" s="3">
        <v>526</v>
      </c>
      <c r="H732" s="3">
        <v>11211</v>
      </c>
      <c r="I732" s="3">
        <v>5172</v>
      </c>
      <c r="J732" s="3">
        <v>6039</v>
      </c>
    </row>
    <row r="733" spans="2:10" x14ac:dyDescent="0.25">
      <c r="B733" s="120">
        <v>720</v>
      </c>
      <c r="C733" s="122" t="s">
        <v>135</v>
      </c>
      <c r="D733" s="122" t="s">
        <v>134</v>
      </c>
      <c r="E733" s="123">
        <v>39734</v>
      </c>
      <c r="F733" s="122" t="s">
        <v>162</v>
      </c>
      <c r="G733" s="122">
        <v>1022</v>
      </c>
      <c r="H733" s="122">
        <v>24967</v>
      </c>
      <c r="I733" s="122">
        <v>10445</v>
      </c>
      <c r="J733" s="122">
        <v>14522</v>
      </c>
    </row>
    <row r="734" spans="2:10" x14ac:dyDescent="0.25">
      <c r="B734" s="120">
        <v>721</v>
      </c>
      <c r="C734" s="122" t="s">
        <v>132</v>
      </c>
      <c r="D734" s="122" t="s">
        <v>134</v>
      </c>
      <c r="E734" s="123">
        <v>39127</v>
      </c>
      <c r="F734" s="122" t="s">
        <v>166</v>
      </c>
      <c r="G734" s="122">
        <v>480</v>
      </c>
      <c r="H734" s="122">
        <v>10162</v>
      </c>
      <c r="I734" s="122">
        <v>4906</v>
      </c>
      <c r="J734" s="122">
        <v>5256</v>
      </c>
    </row>
    <row r="735" spans="2:10" x14ac:dyDescent="0.25">
      <c r="B735" s="120">
        <v>722</v>
      </c>
      <c r="C735" s="3" t="s">
        <v>132</v>
      </c>
      <c r="D735" s="3" t="s">
        <v>134</v>
      </c>
      <c r="E735" s="121">
        <v>39675</v>
      </c>
      <c r="F735" s="3" t="s">
        <v>166</v>
      </c>
      <c r="G735" s="3">
        <v>350</v>
      </c>
      <c r="H735" s="3">
        <v>7418</v>
      </c>
      <c r="I735" s="3">
        <v>3581</v>
      </c>
      <c r="J735" s="3">
        <v>3837</v>
      </c>
    </row>
    <row r="736" spans="2:10" x14ac:dyDescent="0.25">
      <c r="B736" s="120">
        <v>723</v>
      </c>
      <c r="C736" s="122" t="s">
        <v>137</v>
      </c>
      <c r="D736" s="122" t="s">
        <v>134</v>
      </c>
      <c r="E736" s="123">
        <v>39120</v>
      </c>
      <c r="F736" s="122" t="s">
        <v>168</v>
      </c>
      <c r="G736" s="122">
        <v>150</v>
      </c>
      <c r="H736" s="122">
        <v>2973</v>
      </c>
      <c r="I736" s="122">
        <v>1271</v>
      </c>
      <c r="J736" s="122">
        <v>1702</v>
      </c>
    </row>
    <row r="737" spans="2:10" x14ac:dyDescent="0.25">
      <c r="B737" s="120">
        <v>724</v>
      </c>
      <c r="C737" s="3" t="s">
        <v>135</v>
      </c>
      <c r="D737" s="3" t="s">
        <v>134</v>
      </c>
      <c r="E737" s="121">
        <v>39218</v>
      </c>
      <c r="F737" s="3" t="s">
        <v>168</v>
      </c>
      <c r="G737" s="3">
        <v>540</v>
      </c>
      <c r="H737" s="3">
        <v>11394</v>
      </c>
      <c r="I737" s="3">
        <v>5314</v>
      </c>
      <c r="J737" s="3">
        <v>6080</v>
      </c>
    </row>
    <row r="738" spans="2:10" x14ac:dyDescent="0.25">
      <c r="B738" s="120">
        <v>725</v>
      </c>
      <c r="C738" s="122" t="s">
        <v>137</v>
      </c>
      <c r="D738" s="122" t="s">
        <v>134</v>
      </c>
      <c r="E738" s="123">
        <v>39331</v>
      </c>
      <c r="F738" s="122" t="s">
        <v>168</v>
      </c>
      <c r="G738" s="122">
        <v>70</v>
      </c>
      <c r="H738" s="122">
        <v>1783</v>
      </c>
      <c r="I738" s="122">
        <v>715</v>
      </c>
      <c r="J738" s="122">
        <v>1068</v>
      </c>
    </row>
    <row r="739" spans="2:10" x14ac:dyDescent="0.25">
      <c r="B739" s="120">
        <v>726</v>
      </c>
      <c r="C739" s="3" t="s">
        <v>137</v>
      </c>
      <c r="D739" s="3" t="s">
        <v>134</v>
      </c>
      <c r="E739" s="121">
        <v>39331</v>
      </c>
      <c r="F739" s="3" t="s">
        <v>168</v>
      </c>
      <c r="G739" s="3">
        <v>140</v>
      </c>
      <c r="H739" s="3">
        <v>2570</v>
      </c>
      <c r="I739" s="3">
        <v>1186</v>
      </c>
      <c r="J739" s="3">
        <v>1384</v>
      </c>
    </row>
    <row r="740" spans="2:10" x14ac:dyDescent="0.25">
      <c r="B740" s="120">
        <v>727</v>
      </c>
      <c r="C740" s="122" t="s">
        <v>137</v>
      </c>
      <c r="D740" s="122" t="s">
        <v>134</v>
      </c>
      <c r="E740" s="123">
        <v>39461</v>
      </c>
      <c r="F740" s="122" t="s">
        <v>168</v>
      </c>
      <c r="G740" s="122">
        <v>102</v>
      </c>
      <c r="H740" s="122">
        <v>1876</v>
      </c>
      <c r="I740" s="122">
        <v>866</v>
      </c>
      <c r="J740" s="122">
        <v>1010</v>
      </c>
    </row>
    <row r="741" spans="2:10" x14ac:dyDescent="0.25">
      <c r="B741" s="120">
        <v>728</v>
      </c>
      <c r="C741" s="3" t="s">
        <v>137</v>
      </c>
      <c r="D741" s="3" t="s">
        <v>134</v>
      </c>
      <c r="E741" s="121">
        <v>39554</v>
      </c>
      <c r="F741" s="3" t="s">
        <v>168</v>
      </c>
      <c r="G741" s="3">
        <v>51</v>
      </c>
      <c r="H741" s="3">
        <v>1302</v>
      </c>
      <c r="I741" s="3">
        <v>522</v>
      </c>
      <c r="J741" s="3">
        <v>780</v>
      </c>
    </row>
    <row r="742" spans="2:10" x14ac:dyDescent="0.25">
      <c r="B742" s="120">
        <v>729</v>
      </c>
      <c r="C742" s="122" t="s">
        <v>135</v>
      </c>
      <c r="D742" s="122" t="s">
        <v>134</v>
      </c>
      <c r="E742" s="123">
        <v>39589</v>
      </c>
      <c r="F742" s="122" t="s">
        <v>168</v>
      </c>
      <c r="G742" s="122">
        <v>394</v>
      </c>
      <c r="H742" s="122">
        <v>8318</v>
      </c>
      <c r="I742" s="122">
        <v>3879</v>
      </c>
      <c r="J742" s="122">
        <v>4439</v>
      </c>
    </row>
    <row r="743" spans="2:10" x14ac:dyDescent="0.25">
      <c r="B743" s="120">
        <v>730</v>
      </c>
      <c r="C743" s="3" t="s">
        <v>137</v>
      </c>
      <c r="D743" s="3" t="s">
        <v>134</v>
      </c>
      <c r="E743" s="121">
        <v>39727</v>
      </c>
      <c r="F743" s="3" t="s">
        <v>168</v>
      </c>
      <c r="G743" s="3">
        <v>110</v>
      </c>
      <c r="H743" s="3">
        <v>2170</v>
      </c>
      <c r="I743" s="3">
        <v>928</v>
      </c>
      <c r="J743" s="3">
        <v>1242</v>
      </c>
    </row>
    <row r="744" spans="2:10" x14ac:dyDescent="0.25">
      <c r="B744" s="120">
        <v>731</v>
      </c>
      <c r="C744" s="122" t="s">
        <v>132</v>
      </c>
      <c r="D744" s="122" t="s">
        <v>141</v>
      </c>
      <c r="E744" s="123">
        <v>39192</v>
      </c>
      <c r="F744" s="122" t="s">
        <v>176</v>
      </c>
      <c r="G744" s="122">
        <v>100</v>
      </c>
      <c r="H744" s="122">
        <v>1709</v>
      </c>
      <c r="I744" s="122">
        <v>847</v>
      </c>
      <c r="J744" s="122">
        <v>862</v>
      </c>
    </row>
    <row r="745" spans="2:10" x14ac:dyDescent="0.25">
      <c r="B745" s="120">
        <v>732</v>
      </c>
      <c r="C745" s="3" t="s">
        <v>137</v>
      </c>
      <c r="D745" s="3" t="s">
        <v>141</v>
      </c>
      <c r="E745" s="121">
        <v>39238</v>
      </c>
      <c r="F745" s="3" t="s">
        <v>176</v>
      </c>
      <c r="G745" s="3">
        <v>840</v>
      </c>
      <c r="H745" s="3">
        <v>17741</v>
      </c>
      <c r="I745" s="3">
        <v>8266</v>
      </c>
      <c r="J745" s="3">
        <v>9475</v>
      </c>
    </row>
    <row r="746" spans="2:10" x14ac:dyDescent="0.25">
      <c r="B746" s="120">
        <v>733</v>
      </c>
      <c r="C746" s="122" t="s">
        <v>135</v>
      </c>
      <c r="D746" s="122" t="s">
        <v>141</v>
      </c>
      <c r="E746" s="123">
        <v>39373</v>
      </c>
      <c r="F746" s="122" t="s">
        <v>176</v>
      </c>
      <c r="G746" s="122">
        <v>450</v>
      </c>
      <c r="H746" s="122">
        <v>8033</v>
      </c>
      <c r="I746" s="122">
        <v>3812</v>
      </c>
      <c r="J746" s="122">
        <v>4221</v>
      </c>
    </row>
    <row r="747" spans="2:10" x14ac:dyDescent="0.25">
      <c r="B747" s="120">
        <v>734</v>
      </c>
      <c r="C747" s="3" t="s">
        <v>137</v>
      </c>
      <c r="D747" s="3" t="s">
        <v>141</v>
      </c>
      <c r="E747" s="121">
        <v>39427</v>
      </c>
      <c r="F747" s="3" t="s">
        <v>176</v>
      </c>
      <c r="G747" s="3">
        <v>500</v>
      </c>
      <c r="H747" s="3">
        <v>9330</v>
      </c>
      <c r="I747" s="3">
        <v>4235</v>
      </c>
      <c r="J747" s="3">
        <v>5095</v>
      </c>
    </row>
    <row r="748" spans="2:10" x14ac:dyDescent="0.25">
      <c r="B748" s="120">
        <v>735</v>
      </c>
      <c r="C748" s="122" t="s">
        <v>137</v>
      </c>
      <c r="D748" s="122" t="s">
        <v>141</v>
      </c>
      <c r="E748" s="123">
        <v>39457</v>
      </c>
      <c r="F748" s="122" t="s">
        <v>176</v>
      </c>
      <c r="G748" s="122">
        <v>600</v>
      </c>
      <c r="H748" s="122">
        <v>11196</v>
      </c>
      <c r="I748" s="122">
        <v>5082</v>
      </c>
      <c r="J748" s="122">
        <v>6114</v>
      </c>
    </row>
    <row r="749" spans="2:10" x14ac:dyDescent="0.25">
      <c r="B749" s="120">
        <v>736</v>
      </c>
      <c r="C749" s="3" t="s">
        <v>132</v>
      </c>
      <c r="D749" s="3" t="s">
        <v>141</v>
      </c>
      <c r="E749" s="121">
        <v>39465</v>
      </c>
      <c r="F749" s="3" t="s">
        <v>176</v>
      </c>
      <c r="G749" s="3">
        <v>120</v>
      </c>
      <c r="H749" s="3">
        <v>2051</v>
      </c>
      <c r="I749" s="3">
        <v>1016</v>
      </c>
      <c r="J749" s="3">
        <v>1035</v>
      </c>
    </row>
    <row r="750" spans="2:10" x14ac:dyDescent="0.25">
      <c r="B750" s="120">
        <v>737</v>
      </c>
      <c r="C750" s="122" t="s">
        <v>135</v>
      </c>
      <c r="D750" s="122" t="s">
        <v>141</v>
      </c>
      <c r="E750" s="123">
        <v>39640</v>
      </c>
      <c r="F750" s="122" t="s">
        <v>176</v>
      </c>
      <c r="G750" s="122">
        <v>540</v>
      </c>
      <c r="H750" s="122">
        <v>9640</v>
      </c>
      <c r="I750" s="122">
        <v>4574</v>
      </c>
      <c r="J750" s="122">
        <v>5066</v>
      </c>
    </row>
    <row r="751" spans="2:10" x14ac:dyDescent="0.25">
      <c r="B751" s="120">
        <v>738</v>
      </c>
      <c r="C751" s="3" t="s">
        <v>137</v>
      </c>
      <c r="D751" s="3" t="s">
        <v>141</v>
      </c>
      <c r="E751" s="121">
        <v>39738</v>
      </c>
      <c r="F751" s="3" t="s">
        <v>176</v>
      </c>
      <c r="G751" s="3">
        <v>1008</v>
      </c>
      <c r="H751" s="3">
        <v>21289</v>
      </c>
      <c r="I751" s="3">
        <v>9919</v>
      </c>
      <c r="J751" s="3">
        <v>11370</v>
      </c>
    </row>
    <row r="752" spans="2:10" x14ac:dyDescent="0.25">
      <c r="B752" s="120">
        <v>739</v>
      </c>
      <c r="C752" s="122" t="s">
        <v>132</v>
      </c>
      <c r="D752" s="122" t="s">
        <v>141</v>
      </c>
      <c r="E752" s="123">
        <v>39220</v>
      </c>
      <c r="F752" s="122" t="s">
        <v>146</v>
      </c>
      <c r="G752" s="122">
        <v>600</v>
      </c>
      <c r="H752" s="122">
        <v>10728</v>
      </c>
      <c r="I752" s="122">
        <v>5082</v>
      </c>
      <c r="J752" s="122">
        <v>5646</v>
      </c>
    </row>
    <row r="753" spans="2:10" x14ac:dyDescent="0.25">
      <c r="B753" s="120">
        <v>740</v>
      </c>
      <c r="C753" s="3" t="s">
        <v>137</v>
      </c>
      <c r="D753" s="3" t="s">
        <v>141</v>
      </c>
      <c r="E753" s="121">
        <v>39359</v>
      </c>
      <c r="F753" s="3" t="s">
        <v>149</v>
      </c>
      <c r="G753" s="3">
        <v>700</v>
      </c>
      <c r="H753" s="3">
        <v>13195</v>
      </c>
      <c r="I753" s="3">
        <v>5929</v>
      </c>
      <c r="J753" s="3">
        <v>7266</v>
      </c>
    </row>
    <row r="754" spans="2:10" x14ac:dyDescent="0.25">
      <c r="B754" s="120">
        <v>741</v>
      </c>
      <c r="C754" s="122" t="s">
        <v>132</v>
      </c>
      <c r="D754" s="122" t="s">
        <v>141</v>
      </c>
      <c r="E754" s="123">
        <v>39416</v>
      </c>
      <c r="F754" s="122" t="s">
        <v>149</v>
      </c>
      <c r="G754" s="122">
        <v>800</v>
      </c>
      <c r="H754" s="122">
        <v>19376</v>
      </c>
      <c r="I754" s="122">
        <v>8176</v>
      </c>
      <c r="J754" s="122">
        <v>11200</v>
      </c>
    </row>
    <row r="755" spans="2:10" x14ac:dyDescent="0.25">
      <c r="B755" s="120">
        <v>742</v>
      </c>
      <c r="C755" s="3" t="s">
        <v>137</v>
      </c>
      <c r="D755" s="3" t="s">
        <v>141</v>
      </c>
      <c r="E755" s="121">
        <v>39652</v>
      </c>
      <c r="F755" s="3" t="s">
        <v>149</v>
      </c>
      <c r="G755" s="3">
        <v>840</v>
      </c>
      <c r="H755" s="3">
        <v>15834</v>
      </c>
      <c r="I755" s="3">
        <v>7115</v>
      </c>
      <c r="J755" s="3">
        <v>8719</v>
      </c>
    </row>
    <row r="756" spans="2:10" x14ac:dyDescent="0.25">
      <c r="B756" s="120">
        <v>743</v>
      </c>
      <c r="C756" s="122" t="s">
        <v>132</v>
      </c>
      <c r="D756" s="122" t="s">
        <v>141</v>
      </c>
      <c r="E756" s="123">
        <v>39724</v>
      </c>
      <c r="F756" s="122" t="s">
        <v>149</v>
      </c>
      <c r="G756" s="122">
        <v>960</v>
      </c>
      <c r="H756" s="122">
        <v>23251</v>
      </c>
      <c r="I756" s="122">
        <v>9811</v>
      </c>
      <c r="J756" s="122">
        <v>13440</v>
      </c>
    </row>
    <row r="757" spans="2:10" x14ac:dyDescent="0.25">
      <c r="B757" s="120">
        <v>744</v>
      </c>
      <c r="C757" s="3" t="s">
        <v>132</v>
      </c>
      <c r="D757" s="3" t="s">
        <v>141</v>
      </c>
      <c r="E757" s="121">
        <v>39091</v>
      </c>
      <c r="F757" s="3" t="s">
        <v>151</v>
      </c>
      <c r="G757" s="3">
        <v>660</v>
      </c>
      <c r="H757" s="3">
        <v>15101</v>
      </c>
      <c r="I757" s="3">
        <v>6494</v>
      </c>
      <c r="J757" s="3">
        <v>8607</v>
      </c>
    </row>
    <row r="758" spans="2:10" x14ac:dyDescent="0.25">
      <c r="B758" s="120">
        <v>745</v>
      </c>
      <c r="C758" s="122" t="s">
        <v>137</v>
      </c>
      <c r="D758" s="122" t="s">
        <v>141</v>
      </c>
      <c r="E758" s="123">
        <v>39136</v>
      </c>
      <c r="F758" s="122" t="s">
        <v>151</v>
      </c>
      <c r="G758" s="122">
        <v>450</v>
      </c>
      <c r="H758" s="122">
        <v>10728</v>
      </c>
      <c r="I758" s="122">
        <v>4599</v>
      </c>
      <c r="J758" s="122">
        <v>6129</v>
      </c>
    </row>
    <row r="759" spans="2:10" x14ac:dyDescent="0.25">
      <c r="B759" s="120">
        <v>746</v>
      </c>
      <c r="C759" s="3" t="s">
        <v>137</v>
      </c>
      <c r="D759" s="3" t="s">
        <v>141</v>
      </c>
      <c r="E759" s="121">
        <v>39155</v>
      </c>
      <c r="F759" s="3" t="s">
        <v>151</v>
      </c>
      <c r="G759" s="3">
        <v>910</v>
      </c>
      <c r="H759" s="3">
        <v>21330</v>
      </c>
      <c r="I759" s="3">
        <v>8954</v>
      </c>
      <c r="J759" s="3">
        <v>12376</v>
      </c>
    </row>
    <row r="760" spans="2:10" x14ac:dyDescent="0.25">
      <c r="B760" s="120">
        <v>747</v>
      </c>
      <c r="C760" s="122" t="s">
        <v>137</v>
      </c>
      <c r="D760" s="122" t="s">
        <v>141</v>
      </c>
      <c r="E760" s="123">
        <v>39310</v>
      </c>
      <c r="F760" s="122" t="s">
        <v>151</v>
      </c>
      <c r="G760" s="122">
        <v>560</v>
      </c>
      <c r="H760" s="122">
        <v>11385</v>
      </c>
      <c r="I760" s="122">
        <v>4743</v>
      </c>
      <c r="J760" s="122">
        <v>6642</v>
      </c>
    </row>
    <row r="761" spans="2:10" x14ac:dyDescent="0.25">
      <c r="B761" s="120">
        <v>748</v>
      </c>
      <c r="C761" s="3" t="s">
        <v>135</v>
      </c>
      <c r="D761" s="3" t="s">
        <v>141</v>
      </c>
      <c r="E761" s="121">
        <v>39321</v>
      </c>
      <c r="F761" s="3" t="s">
        <v>151</v>
      </c>
      <c r="G761" s="3">
        <v>450</v>
      </c>
      <c r="H761" s="3">
        <v>11043</v>
      </c>
      <c r="I761" s="3">
        <v>4428</v>
      </c>
      <c r="J761" s="3">
        <v>6615</v>
      </c>
    </row>
    <row r="762" spans="2:10" x14ac:dyDescent="0.25">
      <c r="B762" s="120">
        <v>749</v>
      </c>
      <c r="C762" s="122" t="s">
        <v>137</v>
      </c>
      <c r="D762" s="122" t="s">
        <v>141</v>
      </c>
      <c r="E762" s="123">
        <v>39343</v>
      </c>
      <c r="F762" s="122" t="s">
        <v>151</v>
      </c>
      <c r="G762" s="122">
        <v>720</v>
      </c>
      <c r="H762" s="122">
        <v>15206</v>
      </c>
      <c r="I762" s="122">
        <v>7085</v>
      </c>
      <c r="J762" s="122">
        <v>8121</v>
      </c>
    </row>
    <row r="763" spans="2:10" x14ac:dyDescent="0.25">
      <c r="B763" s="120">
        <v>750</v>
      </c>
      <c r="C763" s="3" t="s">
        <v>137</v>
      </c>
      <c r="D763" s="3" t="s">
        <v>141</v>
      </c>
      <c r="E763" s="121">
        <v>39388</v>
      </c>
      <c r="F763" s="3" t="s">
        <v>151</v>
      </c>
      <c r="G763" s="3">
        <v>100</v>
      </c>
      <c r="H763" s="3">
        <v>1816</v>
      </c>
      <c r="I763" s="3">
        <v>847</v>
      </c>
      <c r="J763" s="3">
        <v>969</v>
      </c>
    </row>
    <row r="764" spans="2:10" x14ac:dyDescent="0.25">
      <c r="B764" s="120">
        <v>751</v>
      </c>
      <c r="C764" s="122" t="s">
        <v>137</v>
      </c>
      <c r="D764" s="122" t="s">
        <v>141</v>
      </c>
      <c r="E764" s="123">
        <v>39519</v>
      </c>
      <c r="F764" s="122" t="s">
        <v>151</v>
      </c>
      <c r="G764" s="122">
        <v>1092</v>
      </c>
      <c r="H764" s="122">
        <v>25596</v>
      </c>
      <c r="I764" s="122">
        <v>10745</v>
      </c>
      <c r="J764" s="122">
        <v>14851</v>
      </c>
    </row>
    <row r="765" spans="2:10" x14ac:dyDescent="0.25">
      <c r="B765" s="120">
        <v>752</v>
      </c>
      <c r="C765" s="3" t="s">
        <v>132</v>
      </c>
      <c r="D765" s="3" t="s">
        <v>141</v>
      </c>
      <c r="E765" s="121">
        <v>39531</v>
      </c>
      <c r="F765" s="3" t="s">
        <v>151</v>
      </c>
      <c r="G765" s="3">
        <v>792</v>
      </c>
      <c r="H765" s="3">
        <v>18121</v>
      </c>
      <c r="I765" s="3">
        <v>7793</v>
      </c>
      <c r="J765" s="3">
        <v>10328</v>
      </c>
    </row>
    <row r="766" spans="2:10" x14ac:dyDescent="0.25">
      <c r="B766" s="120">
        <v>753</v>
      </c>
      <c r="C766" s="122" t="s">
        <v>137</v>
      </c>
      <c r="D766" s="122" t="s">
        <v>141</v>
      </c>
      <c r="E766" s="123">
        <v>39569</v>
      </c>
      <c r="F766" s="122" t="s">
        <v>151</v>
      </c>
      <c r="G766" s="122">
        <v>540</v>
      </c>
      <c r="H766" s="122">
        <v>12874</v>
      </c>
      <c r="I766" s="122">
        <v>5519</v>
      </c>
      <c r="J766" s="122">
        <v>7355</v>
      </c>
    </row>
    <row r="767" spans="2:10" x14ac:dyDescent="0.25">
      <c r="B767" s="120">
        <v>754</v>
      </c>
      <c r="C767" s="3" t="s">
        <v>137</v>
      </c>
      <c r="D767" s="3" t="s">
        <v>141</v>
      </c>
      <c r="E767" s="121">
        <v>39625</v>
      </c>
      <c r="F767" s="3" t="s">
        <v>151</v>
      </c>
      <c r="G767" s="3">
        <v>864</v>
      </c>
      <c r="H767" s="3">
        <v>18247</v>
      </c>
      <c r="I767" s="3">
        <v>8502</v>
      </c>
      <c r="J767" s="3">
        <v>9745</v>
      </c>
    </row>
    <row r="768" spans="2:10" x14ac:dyDescent="0.25">
      <c r="B768" s="120">
        <v>755</v>
      </c>
      <c r="C768" s="122" t="s">
        <v>137</v>
      </c>
      <c r="D768" s="122" t="s">
        <v>141</v>
      </c>
      <c r="E768" s="123">
        <v>39651</v>
      </c>
      <c r="F768" s="122" t="s">
        <v>151</v>
      </c>
      <c r="G768" s="122">
        <v>120</v>
      </c>
      <c r="H768" s="122">
        <v>2179</v>
      </c>
      <c r="I768" s="122">
        <v>1016</v>
      </c>
      <c r="J768" s="122">
        <v>1163</v>
      </c>
    </row>
    <row r="769" spans="2:10" x14ac:dyDescent="0.25">
      <c r="B769" s="120">
        <v>756</v>
      </c>
      <c r="C769" s="3" t="s">
        <v>137</v>
      </c>
      <c r="D769" s="3" t="s">
        <v>141</v>
      </c>
      <c r="E769" s="121">
        <v>39709</v>
      </c>
      <c r="F769" s="3" t="s">
        <v>151</v>
      </c>
      <c r="G769" s="3">
        <v>672</v>
      </c>
      <c r="H769" s="3">
        <v>13662</v>
      </c>
      <c r="I769" s="3">
        <v>5692</v>
      </c>
      <c r="J769" s="3">
        <v>7970</v>
      </c>
    </row>
    <row r="770" spans="2:10" x14ac:dyDescent="0.25">
      <c r="B770" s="120">
        <v>757</v>
      </c>
      <c r="C770" s="122" t="s">
        <v>135</v>
      </c>
      <c r="D770" s="122" t="s">
        <v>141</v>
      </c>
      <c r="E770" s="123">
        <v>39736</v>
      </c>
      <c r="F770" s="122" t="s">
        <v>151</v>
      </c>
      <c r="G770" s="122">
        <v>540</v>
      </c>
      <c r="H770" s="122">
        <v>13252</v>
      </c>
      <c r="I770" s="122">
        <v>5314</v>
      </c>
      <c r="J770" s="122">
        <v>7938</v>
      </c>
    </row>
    <row r="771" spans="2:10" x14ac:dyDescent="0.25">
      <c r="B771" s="120">
        <v>758</v>
      </c>
      <c r="C771" s="3" t="s">
        <v>137</v>
      </c>
      <c r="D771" s="3" t="s">
        <v>141</v>
      </c>
      <c r="E771" s="121">
        <v>39224</v>
      </c>
      <c r="F771" s="3" t="s">
        <v>152</v>
      </c>
      <c r="G771" s="3">
        <v>360</v>
      </c>
      <c r="H771" s="3">
        <v>8492</v>
      </c>
      <c r="I771" s="3">
        <v>3542</v>
      </c>
      <c r="J771" s="3">
        <v>4950</v>
      </c>
    </row>
    <row r="772" spans="2:10" x14ac:dyDescent="0.25">
      <c r="B772" s="120">
        <v>759</v>
      </c>
      <c r="C772" s="122" t="s">
        <v>135</v>
      </c>
      <c r="D772" s="122" t="s">
        <v>141</v>
      </c>
      <c r="E772" s="123">
        <v>39392</v>
      </c>
      <c r="F772" s="122" t="s">
        <v>152</v>
      </c>
      <c r="G772" s="122">
        <v>1350</v>
      </c>
      <c r="H772" s="122">
        <v>22883</v>
      </c>
      <c r="I772" s="122">
        <v>11435</v>
      </c>
      <c r="J772" s="122">
        <v>11448</v>
      </c>
    </row>
    <row r="773" spans="2:10" x14ac:dyDescent="0.25">
      <c r="B773" s="120">
        <v>760</v>
      </c>
      <c r="C773" s="3" t="s">
        <v>135</v>
      </c>
      <c r="D773" s="3" t="s">
        <v>141</v>
      </c>
      <c r="E773" s="121">
        <v>39500</v>
      </c>
      <c r="F773" s="3" t="s">
        <v>152</v>
      </c>
      <c r="G773" s="3">
        <v>1620</v>
      </c>
      <c r="H773" s="3">
        <v>27460</v>
      </c>
      <c r="I773" s="3">
        <v>13722</v>
      </c>
      <c r="J773" s="3">
        <v>13738</v>
      </c>
    </row>
    <row r="774" spans="2:10" x14ac:dyDescent="0.25">
      <c r="B774" s="120">
        <v>761</v>
      </c>
      <c r="C774" s="122" t="s">
        <v>137</v>
      </c>
      <c r="D774" s="122" t="s">
        <v>141</v>
      </c>
      <c r="E774" s="123">
        <v>39758</v>
      </c>
      <c r="F774" s="122" t="s">
        <v>152</v>
      </c>
      <c r="G774" s="122">
        <v>432</v>
      </c>
      <c r="H774" s="122">
        <v>10190</v>
      </c>
      <c r="I774" s="122">
        <v>4250</v>
      </c>
      <c r="J774" s="122">
        <v>5940</v>
      </c>
    </row>
    <row r="775" spans="2:10" x14ac:dyDescent="0.25">
      <c r="B775" s="120">
        <v>762</v>
      </c>
      <c r="C775" s="3" t="s">
        <v>137</v>
      </c>
      <c r="D775" s="3" t="s">
        <v>141</v>
      </c>
      <c r="E775" s="121">
        <v>39098</v>
      </c>
      <c r="F775" s="3" t="s">
        <v>174</v>
      </c>
      <c r="G775" s="3">
        <v>1300</v>
      </c>
      <c r="H775" s="3">
        <v>32955</v>
      </c>
      <c r="I775" s="3">
        <v>13286</v>
      </c>
      <c r="J775" s="3">
        <v>19669</v>
      </c>
    </row>
    <row r="776" spans="2:10" x14ac:dyDescent="0.25">
      <c r="B776" s="120">
        <v>763</v>
      </c>
      <c r="C776" s="122" t="s">
        <v>137</v>
      </c>
      <c r="D776" s="122" t="s">
        <v>141</v>
      </c>
      <c r="E776" s="123">
        <v>39756</v>
      </c>
      <c r="F776" s="122" t="s">
        <v>174</v>
      </c>
      <c r="G776" s="122">
        <v>1560</v>
      </c>
      <c r="H776" s="122">
        <v>39546</v>
      </c>
      <c r="I776" s="122">
        <v>15943</v>
      </c>
      <c r="J776" s="122">
        <v>23603</v>
      </c>
    </row>
    <row r="777" spans="2:10" x14ac:dyDescent="0.25">
      <c r="B777" s="120">
        <v>764</v>
      </c>
      <c r="C777" s="3" t="s">
        <v>137</v>
      </c>
      <c r="D777" s="3" t="s">
        <v>141</v>
      </c>
      <c r="E777" s="121">
        <v>39147</v>
      </c>
      <c r="F777" s="3" t="s">
        <v>156</v>
      </c>
      <c r="G777" s="3">
        <v>60</v>
      </c>
      <c r="H777" s="3">
        <v>1217</v>
      </c>
      <c r="I777" s="3">
        <v>508</v>
      </c>
      <c r="J777" s="3">
        <v>709</v>
      </c>
    </row>
    <row r="778" spans="2:10" x14ac:dyDescent="0.25">
      <c r="B778" s="120">
        <v>765</v>
      </c>
      <c r="C778" s="122" t="s">
        <v>135</v>
      </c>
      <c r="D778" s="122" t="s">
        <v>141</v>
      </c>
      <c r="E778" s="123">
        <v>39169</v>
      </c>
      <c r="F778" s="122" t="s">
        <v>156</v>
      </c>
      <c r="G778" s="122">
        <v>150</v>
      </c>
      <c r="H778" s="122">
        <v>3219</v>
      </c>
      <c r="I778" s="122">
        <v>1533</v>
      </c>
      <c r="J778" s="122">
        <v>1686</v>
      </c>
    </row>
    <row r="779" spans="2:10" x14ac:dyDescent="0.25">
      <c r="B779" s="120">
        <v>766</v>
      </c>
      <c r="C779" s="3" t="s">
        <v>135</v>
      </c>
      <c r="D779" s="3" t="s">
        <v>141</v>
      </c>
      <c r="E779" s="121">
        <v>39269</v>
      </c>
      <c r="F779" s="3" t="s">
        <v>156</v>
      </c>
      <c r="G779" s="3">
        <v>420</v>
      </c>
      <c r="H779" s="3">
        <v>10420</v>
      </c>
      <c r="I779" s="3">
        <v>4292</v>
      </c>
      <c r="J779" s="3">
        <v>6128</v>
      </c>
    </row>
    <row r="780" spans="2:10" x14ac:dyDescent="0.25">
      <c r="B780" s="120">
        <v>767</v>
      </c>
      <c r="C780" s="122" t="s">
        <v>135</v>
      </c>
      <c r="D780" s="122" t="s">
        <v>141</v>
      </c>
      <c r="E780" s="123">
        <v>39468</v>
      </c>
      <c r="F780" s="122" t="s">
        <v>156</v>
      </c>
      <c r="G780" s="122">
        <v>180</v>
      </c>
      <c r="H780" s="122">
        <v>3863</v>
      </c>
      <c r="I780" s="122">
        <v>1840</v>
      </c>
      <c r="J780" s="122">
        <v>2023</v>
      </c>
    </row>
    <row r="781" spans="2:10" x14ac:dyDescent="0.25">
      <c r="B781" s="120">
        <v>768</v>
      </c>
      <c r="C781" s="3" t="s">
        <v>135</v>
      </c>
      <c r="D781" s="3" t="s">
        <v>141</v>
      </c>
      <c r="E781" s="121">
        <v>39582</v>
      </c>
      <c r="F781" s="3" t="s">
        <v>156</v>
      </c>
      <c r="G781" s="3">
        <v>504</v>
      </c>
      <c r="H781" s="3">
        <v>12504</v>
      </c>
      <c r="I781" s="3">
        <v>5150</v>
      </c>
      <c r="J781" s="3">
        <v>7354</v>
      </c>
    </row>
    <row r="782" spans="2:10" x14ac:dyDescent="0.25">
      <c r="B782" s="120">
        <v>769</v>
      </c>
      <c r="C782" s="122" t="s">
        <v>137</v>
      </c>
      <c r="D782" s="122" t="s">
        <v>141</v>
      </c>
      <c r="E782" s="123">
        <v>39680</v>
      </c>
      <c r="F782" s="122" t="s">
        <v>156</v>
      </c>
      <c r="G782" s="122">
        <v>72</v>
      </c>
      <c r="H782" s="122">
        <v>1460</v>
      </c>
      <c r="I782" s="122">
        <v>610</v>
      </c>
      <c r="J782" s="122">
        <v>850</v>
      </c>
    </row>
    <row r="783" spans="2:10" x14ac:dyDescent="0.25">
      <c r="B783" s="120">
        <v>770</v>
      </c>
      <c r="C783" s="3" t="s">
        <v>132</v>
      </c>
      <c r="D783" s="3" t="s">
        <v>141</v>
      </c>
      <c r="E783" s="121">
        <v>39086</v>
      </c>
      <c r="F783" s="3" t="s">
        <v>157</v>
      </c>
      <c r="G783" s="3">
        <v>1500</v>
      </c>
      <c r="H783" s="3">
        <v>27435</v>
      </c>
      <c r="I783" s="3">
        <v>12705</v>
      </c>
      <c r="J783" s="3">
        <v>14730</v>
      </c>
    </row>
    <row r="784" spans="2:10" x14ac:dyDescent="0.25">
      <c r="B784" s="120">
        <v>771</v>
      </c>
      <c r="C784" s="122" t="s">
        <v>132</v>
      </c>
      <c r="D784" s="122" t="s">
        <v>141</v>
      </c>
      <c r="E784" s="123">
        <v>39482</v>
      </c>
      <c r="F784" s="122" t="s">
        <v>157</v>
      </c>
      <c r="G784" s="122">
        <v>1800</v>
      </c>
      <c r="H784" s="122">
        <v>32922</v>
      </c>
      <c r="I784" s="122">
        <v>15246</v>
      </c>
      <c r="J784" s="122">
        <v>17676</v>
      </c>
    </row>
    <row r="785" spans="2:10" x14ac:dyDescent="0.25">
      <c r="B785" s="120">
        <v>772</v>
      </c>
      <c r="C785" s="3" t="s">
        <v>132</v>
      </c>
      <c r="D785" s="3" t="s">
        <v>141</v>
      </c>
      <c r="E785" s="121">
        <v>39245</v>
      </c>
      <c r="F785" s="3" t="s">
        <v>158</v>
      </c>
      <c r="G785" s="3">
        <v>180</v>
      </c>
      <c r="H785" s="3">
        <v>4502</v>
      </c>
      <c r="I785" s="3">
        <v>1840</v>
      </c>
      <c r="J785" s="3">
        <v>2662</v>
      </c>
    </row>
    <row r="786" spans="2:10" x14ac:dyDescent="0.25">
      <c r="B786" s="120">
        <v>773</v>
      </c>
      <c r="C786" s="122" t="s">
        <v>132</v>
      </c>
      <c r="D786" s="122" t="s">
        <v>141</v>
      </c>
      <c r="E786" s="123">
        <v>39322</v>
      </c>
      <c r="F786" s="122" t="s">
        <v>158</v>
      </c>
      <c r="G786" s="122">
        <v>150</v>
      </c>
      <c r="H786" s="122">
        <v>3516</v>
      </c>
      <c r="I786" s="122">
        <v>1476</v>
      </c>
      <c r="J786" s="122">
        <v>2040</v>
      </c>
    </row>
    <row r="787" spans="2:10" x14ac:dyDescent="0.25">
      <c r="B787" s="120">
        <v>774</v>
      </c>
      <c r="C787" s="3" t="s">
        <v>132</v>
      </c>
      <c r="D787" s="3" t="s">
        <v>141</v>
      </c>
      <c r="E787" s="121">
        <v>39391</v>
      </c>
      <c r="F787" s="3" t="s">
        <v>158</v>
      </c>
      <c r="G787" s="3">
        <v>220</v>
      </c>
      <c r="H787" s="3">
        <v>4827</v>
      </c>
      <c r="I787" s="3">
        <v>2248</v>
      </c>
      <c r="J787" s="3">
        <v>2579</v>
      </c>
    </row>
    <row r="788" spans="2:10" x14ac:dyDescent="0.25">
      <c r="B788" s="120">
        <v>775</v>
      </c>
      <c r="C788" s="122" t="s">
        <v>132</v>
      </c>
      <c r="D788" s="122" t="s">
        <v>141</v>
      </c>
      <c r="E788" s="123">
        <v>39454</v>
      </c>
      <c r="F788" s="122" t="s">
        <v>158</v>
      </c>
      <c r="G788" s="122">
        <v>264</v>
      </c>
      <c r="H788" s="122">
        <v>5792</v>
      </c>
      <c r="I788" s="122">
        <v>2698</v>
      </c>
      <c r="J788" s="122">
        <v>3094</v>
      </c>
    </row>
    <row r="789" spans="2:10" x14ac:dyDescent="0.25">
      <c r="B789" s="120">
        <v>776</v>
      </c>
      <c r="C789" s="3" t="s">
        <v>132</v>
      </c>
      <c r="D789" s="3" t="s">
        <v>141</v>
      </c>
      <c r="E789" s="121">
        <v>39470</v>
      </c>
      <c r="F789" s="3" t="s">
        <v>158</v>
      </c>
      <c r="G789" s="3">
        <v>216</v>
      </c>
      <c r="H789" s="3">
        <v>5402</v>
      </c>
      <c r="I789" s="3">
        <v>2208</v>
      </c>
      <c r="J789" s="3">
        <v>3194</v>
      </c>
    </row>
    <row r="790" spans="2:10" x14ac:dyDescent="0.25">
      <c r="B790" s="120">
        <v>777</v>
      </c>
      <c r="C790" s="122" t="s">
        <v>132</v>
      </c>
      <c r="D790" s="122" t="s">
        <v>141</v>
      </c>
      <c r="E790" s="123">
        <v>39587</v>
      </c>
      <c r="F790" s="122" t="s">
        <v>158</v>
      </c>
      <c r="G790" s="122">
        <v>180</v>
      </c>
      <c r="H790" s="122">
        <v>4219</v>
      </c>
      <c r="I790" s="122">
        <v>1771</v>
      </c>
      <c r="J790" s="122">
        <v>2448</v>
      </c>
    </row>
    <row r="791" spans="2:10" x14ac:dyDescent="0.25">
      <c r="B791" s="120">
        <v>778</v>
      </c>
      <c r="C791" s="3" t="s">
        <v>135</v>
      </c>
      <c r="D791" s="3" t="s">
        <v>141</v>
      </c>
      <c r="E791" s="121">
        <v>39226</v>
      </c>
      <c r="F791" s="3" t="s">
        <v>159</v>
      </c>
      <c r="G791" s="3">
        <v>750</v>
      </c>
      <c r="H791" s="3">
        <v>15578</v>
      </c>
      <c r="I791" s="3">
        <v>7665</v>
      </c>
      <c r="J791" s="3">
        <v>7913</v>
      </c>
    </row>
    <row r="792" spans="2:10" x14ac:dyDescent="0.25">
      <c r="B792" s="120">
        <v>779</v>
      </c>
      <c r="C792" s="122" t="s">
        <v>135</v>
      </c>
      <c r="D792" s="122" t="s">
        <v>141</v>
      </c>
      <c r="E792" s="123">
        <v>39238</v>
      </c>
      <c r="F792" s="122" t="s">
        <v>159</v>
      </c>
      <c r="G792" s="122">
        <v>120</v>
      </c>
      <c r="H792" s="122">
        <v>2353</v>
      </c>
      <c r="I792" s="122">
        <v>1016</v>
      </c>
      <c r="J792" s="122">
        <v>1337</v>
      </c>
    </row>
    <row r="793" spans="2:10" x14ac:dyDescent="0.25">
      <c r="B793" s="120">
        <v>780</v>
      </c>
      <c r="C793" s="3" t="s">
        <v>135</v>
      </c>
      <c r="D793" s="3" t="s">
        <v>141</v>
      </c>
      <c r="E793" s="121">
        <v>39722</v>
      </c>
      <c r="F793" s="3" t="s">
        <v>159</v>
      </c>
      <c r="G793" s="3">
        <v>144</v>
      </c>
      <c r="H793" s="3">
        <v>2824</v>
      </c>
      <c r="I793" s="3">
        <v>1219</v>
      </c>
      <c r="J793" s="3">
        <v>1605</v>
      </c>
    </row>
    <row r="794" spans="2:10" x14ac:dyDescent="0.25">
      <c r="B794" s="120">
        <v>781</v>
      </c>
      <c r="C794" s="122" t="s">
        <v>135</v>
      </c>
      <c r="D794" s="122" t="s">
        <v>141</v>
      </c>
      <c r="E794" s="123">
        <v>39741</v>
      </c>
      <c r="F794" s="122" t="s">
        <v>159</v>
      </c>
      <c r="G794" s="122">
        <v>900</v>
      </c>
      <c r="H794" s="122">
        <v>18694</v>
      </c>
      <c r="I794" s="122">
        <v>9198</v>
      </c>
      <c r="J794" s="122">
        <v>9496</v>
      </c>
    </row>
    <row r="795" spans="2:10" x14ac:dyDescent="0.25">
      <c r="B795" s="120">
        <v>782</v>
      </c>
      <c r="C795" s="3" t="s">
        <v>137</v>
      </c>
      <c r="D795" s="3" t="s">
        <v>141</v>
      </c>
      <c r="E795" s="121">
        <v>39419</v>
      </c>
      <c r="F795" s="3" t="s">
        <v>161</v>
      </c>
      <c r="G795" s="3">
        <v>1170</v>
      </c>
      <c r="H795" s="3">
        <v>23084</v>
      </c>
      <c r="I795" s="3">
        <v>11513</v>
      </c>
      <c r="J795" s="3">
        <v>11571</v>
      </c>
    </row>
    <row r="796" spans="2:10" x14ac:dyDescent="0.25">
      <c r="B796" s="120">
        <v>783</v>
      </c>
      <c r="C796" s="122" t="s">
        <v>137</v>
      </c>
      <c r="D796" s="122" t="s">
        <v>141</v>
      </c>
      <c r="E796" s="123">
        <v>39737</v>
      </c>
      <c r="F796" s="122" t="s">
        <v>161</v>
      </c>
      <c r="G796" s="122">
        <v>1404</v>
      </c>
      <c r="H796" s="122">
        <v>27701</v>
      </c>
      <c r="I796" s="122">
        <v>13816</v>
      </c>
      <c r="J796" s="122">
        <v>13885</v>
      </c>
    </row>
    <row r="797" spans="2:10" x14ac:dyDescent="0.25">
      <c r="B797" s="120">
        <v>784</v>
      </c>
      <c r="C797" s="3" t="s">
        <v>135</v>
      </c>
      <c r="D797" s="3" t="s">
        <v>141</v>
      </c>
      <c r="E797" s="121">
        <v>39149</v>
      </c>
      <c r="F797" s="3" t="s">
        <v>162</v>
      </c>
      <c r="G797" s="3">
        <v>720</v>
      </c>
      <c r="H797" s="3">
        <v>12722</v>
      </c>
      <c r="I797" s="3">
        <v>6098</v>
      </c>
      <c r="J797" s="3">
        <v>6624</v>
      </c>
    </row>
    <row r="798" spans="2:10" x14ac:dyDescent="0.25">
      <c r="B798" s="120">
        <v>785</v>
      </c>
      <c r="C798" s="122" t="s">
        <v>135</v>
      </c>
      <c r="D798" s="122" t="s">
        <v>141</v>
      </c>
      <c r="E798" s="123">
        <v>39174</v>
      </c>
      <c r="F798" s="122" t="s">
        <v>162</v>
      </c>
      <c r="G798" s="122">
        <v>840</v>
      </c>
      <c r="H798" s="122">
        <v>14843</v>
      </c>
      <c r="I798" s="122">
        <v>7115</v>
      </c>
      <c r="J798" s="122">
        <v>7728</v>
      </c>
    </row>
    <row r="799" spans="2:10" x14ac:dyDescent="0.25">
      <c r="B799" s="120">
        <v>786</v>
      </c>
      <c r="C799" s="3" t="s">
        <v>137</v>
      </c>
      <c r="D799" s="3" t="s">
        <v>141</v>
      </c>
      <c r="E799" s="121">
        <v>39324</v>
      </c>
      <c r="F799" s="3" t="s">
        <v>162</v>
      </c>
      <c r="G799" s="3">
        <v>1500</v>
      </c>
      <c r="H799" s="3">
        <v>33030</v>
      </c>
      <c r="I799" s="3">
        <v>15330</v>
      </c>
      <c r="J799" s="3">
        <v>17700</v>
      </c>
    </row>
    <row r="800" spans="2:10" x14ac:dyDescent="0.25">
      <c r="B800" s="120">
        <v>787</v>
      </c>
      <c r="C800" s="122" t="s">
        <v>135</v>
      </c>
      <c r="D800" s="122" t="s">
        <v>141</v>
      </c>
      <c r="E800" s="123">
        <v>39443</v>
      </c>
      <c r="F800" s="122" t="s">
        <v>162</v>
      </c>
      <c r="G800" s="122">
        <v>70</v>
      </c>
      <c r="H800" s="122">
        <v>1272</v>
      </c>
      <c r="I800" s="122">
        <v>593</v>
      </c>
      <c r="J800" s="122">
        <v>679</v>
      </c>
    </row>
    <row r="801" spans="2:10" x14ac:dyDescent="0.25">
      <c r="B801" s="120">
        <v>788</v>
      </c>
      <c r="C801" s="3" t="s">
        <v>135</v>
      </c>
      <c r="D801" s="3" t="s">
        <v>141</v>
      </c>
      <c r="E801" s="121">
        <v>39470</v>
      </c>
      <c r="F801" s="3" t="s">
        <v>162</v>
      </c>
      <c r="G801" s="3">
        <v>864</v>
      </c>
      <c r="H801" s="3">
        <v>15266</v>
      </c>
      <c r="I801" s="3">
        <v>7318</v>
      </c>
      <c r="J801" s="3">
        <v>7948</v>
      </c>
    </row>
    <row r="802" spans="2:10" x14ac:dyDescent="0.25">
      <c r="B802" s="120">
        <v>789</v>
      </c>
      <c r="C802" s="122" t="s">
        <v>135</v>
      </c>
      <c r="D802" s="122" t="s">
        <v>141</v>
      </c>
      <c r="E802" s="123">
        <v>39554</v>
      </c>
      <c r="F802" s="122" t="s">
        <v>162</v>
      </c>
      <c r="G802" s="122">
        <v>84</v>
      </c>
      <c r="H802" s="122">
        <v>1526</v>
      </c>
      <c r="I802" s="122">
        <v>712</v>
      </c>
      <c r="J802" s="122">
        <v>814</v>
      </c>
    </row>
    <row r="803" spans="2:10" x14ac:dyDescent="0.25">
      <c r="B803" s="120">
        <v>790</v>
      </c>
      <c r="C803" s="3" t="s">
        <v>137</v>
      </c>
      <c r="D803" s="3" t="s">
        <v>141</v>
      </c>
      <c r="E803" s="121">
        <v>39598</v>
      </c>
      <c r="F803" s="3" t="s">
        <v>162</v>
      </c>
      <c r="G803" s="3">
        <v>1800</v>
      </c>
      <c r="H803" s="3">
        <v>39636</v>
      </c>
      <c r="I803" s="3">
        <v>18396</v>
      </c>
      <c r="J803" s="3">
        <v>21240</v>
      </c>
    </row>
    <row r="804" spans="2:10" x14ac:dyDescent="0.25">
      <c r="B804" s="120">
        <v>791</v>
      </c>
      <c r="C804" s="122" t="s">
        <v>135</v>
      </c>
      <c r="D804" s="122" t="s">
        <v>141</v>
      </c>
      <c r="E804" s="123">
        <v>39797</v>
      </c>
      <c r="F804" s="122" t="s">
        <v>162</v>
      </c>
      <c r="G804" s="122">
        <v>1008</v>
      </c>
      <c r="H804" s="122">
        <v>17812</v>
      </c>
      <c r="I804" s="122">
        <v>8538</v>
      </c>
      <c r="J804" s="122">
        <v>9274</v>
      </c>
    </row>
    <row r="805" spans="2:10" x14ac:dyDescent="0.25">
      <c r="B805" s="120">
        <v>792</v>
      </c>
      <c r="C805" s="122" t="s">
        <v>132</v>
      </c>
      <c r="D805" s="122" t="s">
        <v>141</v>
      </c>
      <c r="E805" s="123">
        <v>39300</v>
      </c>
      <c r="F805" s="122" t="s">
        <v>165</v>
      </c>
      <c r="G805" s="122">
        <v>180</v>
      </c>
      <c r="H805" s="122">
        <v>3742</v>
      </c>
      <c r="I805" s="122">
        <v>1525</v>
      </c>
      <c r="J805" s="122">
        <v>2217</v>
      </c>
    </row>
    <row r="806" spans="2:10" x14ac:dyDescent="0.25">
      <c r="B806" s="120">
        <v>793</v>
      </c>
      <c r="C806" s="3" t="s">
        <v>132</v>
      </c>
      <c r="D806" s="3" t="s">
        <v>141</v>
      </c>
      <c r="E806" s="121">
        <v>39673</v>
      </c>
      <c r="F806" s="3" t="s">
        <v>165</v>
      </c>
      <c r="G806" s="3">
        <v>216</v>
      </c>
      <c r="H806" s="3">
        <v>4490</v>
      </c>
      <c r="I806" s="3">
        <v>1830</v>
      </c>
      <c r="J806" s="3">
        <v>2660</v>
      </c>
    </row>
    <row r="807" spans="2:10" x14ac:dyDescent="0.25">
      <c r="B807" s="120">
        <v>794</v>
      </c>
      <c r="C807" s="3" t="s">
        <v>132</v>
      </c>
      <c r="D807" s="3" t="s">
        <v>141</v>
      </c>
      <c r="E807" s="121">
        <v>39574</v>
      </c>
      <c r="F807" s="3" t="s">
        <v>167</v>
      </c>
      <c r="G807" s="3">
        <v>720</v>
      </c>
      <c r="H807" s="3">
        <v>12874</v>
      </c>
      <c r="I807" s="3">
        <v>6098</v>
      </c>
      <c r="J807" s="3">
        <v>6776</v>
      </c>
    </row>
    <row r="808" spans="2:10" x14ac:dyDescent="0.25">
      <c r="B808" s="120">
        <v>795</v>
      </c>
      <c r="C808" s="122" t="s">
        <v>132</v>
      </c>
      <c r="D808" s="122" t="s">
        <v>141</v>
      </c>
      <c r="E808" s="123">
        <v>39085</v>
      </c>
      <c r="F808" s="122" t="s">
        <v>168</v>
      </c>
      <c r="G808" s="122">
        <v>800</v>
      </c>
      <c r="H808" s="122">
        <v>14408</v>
      </c>
      <c r="I808" s="122">
        <v>6776</v>
      </c>
      <c r="J808" s="122">
        <v>7632</v>
      </c>
    </row>
    <row r="809" spans="2:10" x14ac:dyDescent="0.25">
      <c r="B809" s="120">
        <v>796</v>
      </c>
      <c r="C809" s="3" t="s">
        <v>137</v>
      </c>
      <c r="D809" s="3" t="s">
        <v>141</v>
      </c>
      <c r="E809" s="121">
        <v>39237</v>
      </c>
      <c r="F809" s="3" t="s">
        <v>168</v>
      </c>
      <c r="G809" s="3">
        <v>260</v>
      </c>
      <c r="H809" s="3">
        <v>6165</v>
      </c>
      <c r="I809" s="3">
        <v>2558</v>
      </c>
      <c r="J809" s="3">
        <v>3607</v>
      </c>
    </row>
    <row r="810" spans="2:10" x14ac:dyDescent="0.25">
      <c r="B810" s="120">
        <v>797</v>
      </c>
      <c r="C810" s="122" t="s">
        <v>135</v>
      </c>
      <c r="D810" s="122" t="s">
        <v>141</v>
      </c>
      <c r="E810" s="123">
        <v>39246</v>
      </c>
      <c r="F810" s="122" t="s">
        <v>168</v>
      </c>
      <c r="G810" s="122">
        <v>280</v>
      </c>
      <c r="H810" s="122">
        <v>5496</v>
      </c>
      <c r="I810" s="122">
        <v>2372</v>
      </c>
      <c r="J810" s="122">
        <v>3124</v>
      </c>
    </row>
    <row r="811" spans="2:10" x14ac:dyDescent="0.25">
      <c r="B811" s="120">
        <v>798</v>
      </c>
      <c r="C811" s="3" t="s">
        <v>137</v>
      </c>
      <c r="D811" s="3" t="s">
        <v>141</v>
      </c>
      <c r="E811" s="121">
        <v>39276</v>
      </c>
      <c r="F811" s="3" t="s">
        <v>168</v>
      </c>
      <c r="G811" s="3">
        <v>720</v>
      </c>
      <c r="H811" s="3">
        <v>15998</v>
      </c>
      <c r="I811" s="3">
        <v>7085</v>
      </c>
      <c r="J811" s="3">
        <v>8913</v>
      </c>
    </row>
    <row r="812" spans="2:10" x14ac:dyDescent="0.25">
      <c r="B812" s="120">
        <v>799</v>
      </c>
      <c r="C812" s="122" t="s">
        <v>132</v>
      </c>
      <c r="D812" s="122" t="s">
        <v>141</v>
      </c>
      <c r="E812" s="123">
        <v>39332</v>
      </c>
      <c r="F812" s="122" t="s">
        <v>168</v>
      </c>
      <c r="G812" s="122">
        <v>240</v>
      </c>
      <c r="H812" s="122">
        <v>4560</v>
      </c>
      <c r="I812" s="122">
        <v>2033</v>
      </c>
      <c r="J812" s="122">
        <v>2527</v>
      </c>
    </row>
    <row r="813" spans="2:10" x14ac:dyDescent="0.25">
      <c r="B813" s="120">
        <v>800</v>
      </c>
      <c r="C813" s="3" t="s">
        <v>135</v>
      </c>
      <c r="D813" s="3" t="s">
        <v>141</v>
      </c>
      <c r="E813" s="121">
        <v>39336</v>
      </c>
      <c r="F813" s="3" t="s">
        <v>168</v>
      </c>
      <c r="G813" s="3">
        <v>600</v>
      </c>
      <c r="H813" s="3">
        <v>12282</v>
      </c>
      <c r="I813" s="3">
        <v>5904</v>
      </c>
      <c r="J813" s="3">
        <v>6378</v>
      </c>
    </row>
    <row r="814" spans="2:10" x14ac:dyDescent="0.25">
      <c r="B814" s="120">
        <v>801</v>
      </c>
      <c r="C814" s="122" t="s">
        <v>135</v>
      </c>
      <c r="D814" s="122" t="s">
        <v>141</v>
      </c>
      <c r="E814" s="123">
        <v>39349</v>
      </c>
      <c r="F814" s="122" t="s">
        <v>168</v>
      </c>
      <c r="G814" s="122">
        <v>400</v>
      </c>
      <c r="H814" s="122">
        <v>8368</v>
      </c>
      <c r="I814" s="122">
        <v>3388</v>
      </c>
      <c r="J814" s="122">
        <v>4980</v>
      </c>
    </row>
    <row r="815" spans="2:10" x14ac:dyDescent="0.25">
      <c r="B815" s="120">
        <v>802</v>
      </c>
      <c r="C815" s="3" t="s">
        <v>137</v>
      </c>
      <c r="D815" s="3" t="s">
        <v>141</v>
      </c>
      <c r="E815" s="121">
        <v>39427</v>
      </c>
      <c r="F815" s="3" t="s">
        <v>168</v>
      </c>
      <c r="G815" s="3">
        <v>900</v>
      </c>
      <c r="H815" s="3">
        <v>20349</v>
      </c>
      <c r="I815" s="3">
        <v>8856</v>
      </c>
      <c r="J815" s="3">
        <v>11493</v>
      </c>
    </row>
    <row r="816" spans="2:10" x14ac:dyDescent="0.25">
      <c r="B816" s="120">
        <v>803</v>
      </c>
      <c r="C816" s="122" t="s">
        <v>137</v>
      </c>
      <c r="D816" s="122" t="s">
        <v>141</v>
      </c>
      <c r="E816" s="123">
        <v>39435</v>
      </c>
      <c r="F816" s="122" t="s">
        <v>168</v>
      </c>
      <c r="G816" s="122">
        <v>600</v>
      </c>
      <c r="H816" s="122">
        <v>13206</v>
      </c>
      <c r="I816" s="122">
        <v>5904</v>
      </c>
      <c r="J816" s="122">
        <v>7302</v>
      </c>
    </row>
    <row r="817" spans="2:10" x14ac:dyDescent="0.25">
      <c r="B817" s="120">
        <v>804</v>
      </c>
      <c r="C817" s="3" t="s">
        <v>135</v>
      </c>
      <c r="D817" s="3" t="s">
        <v>141</v>
      </c>
      <c r="E817" s="121">
        <v>39569</v>
      </c>
      <c r="F817" s="3" t="s">
        <v>168</v>
      </c>
      <c r="G817" s="3">
        <v>480</v>
      </c>
      <c r="H817" s="3">
        <v>10042</v>
      </c>
      <c r="I817" s="3">
        <v>4066</v>
      </c>
      <c r="J817" s="3">
        <v>5976</v>
      </c>
    </row>
    <row r="818" spans="2:10" x14ac:dyDescent="0.25">
      <c r="B818" s="120">
        <v>805</v>
      </c>
      <c r="C818" s="122" t="s">
        <v>137</v>
      </c>
      <c r="D818" s="122" t="s">
        <v>141</v>
      </c>
      <c r="E818" s="123">
        <v>39580</v>
      </c>
      <c r="F818" s="122" t="s">
        <v>168</v>
      </c>
      <c r="G818" s="122">
        <v>1080</v>
      </c>
      <c r="H818" s="122">
        <v>24419</v>
      </c>
      <c r="I818" s="122">
        <v>10627</v>
      </c>
      <c r="J818" s="122">
        <v>13792</v>
      </c>
    </row>
    <row r="819" spans="2:10" x14ac:dyDescent="0.25">
      <c r="B819" s="120">
        <v>806</v>
      </c>
      <c r="C819" s="3" t="s">
        <v>132</v>
      </c>
      <c r="D819" s="3" t="s">
        <v>141</v>
      </c>
      <c r="E819" s="121">
        <v>39583</v>
      </c>
      <c r="F819" s="3" t="s">
        <v>168</v>
      </c>
      <c r="G819" s="3">
        <v>960</v>
      </c>
      <c r="H819" s="3">
        <v>17290</v>
      </c>
      <c r="I819" s="3">
        <v>8131</v>
      </c>
      <c r="J819" s="3">
        <v>9159</v>
      </c>
    </row>
    <row r="820" spans="2:10" x14ac:dyDescent="0.25">
      <c r="B820" s="120">
        <v>807</v>
      </c>
      <c r="C820" s="122" t="s">
        <v>132</v>
      </c>
      <c r="D820" s="122" t="s">
        <v>141</v>
      </c>
      <c r="E820" s="123">
        <v>39596</v>
      </c>
      <c r="F820" s="122" t="s">
        <v>168</v>
      </c>
      <c r="G820" s="122">
        <v>288</v>
      </c>
      <c r="H820" s="122">
        <v>5472</v>
      </c>
      <c r="I820" s="122">
        <v>2440</v>
      </c>
      <c r="J820" s="122">
        <v>3032</v>
      </c>
    </row>
    <row r="821" spans="2:10" x14ac:dyDescent="0.25">
      <c r="B821" s="120">
        <v>808</v>
      </c>
      <c r="C821" s="3" t="s">
        <v>135</v>
      </c>
      <c r="D821" s="3" t="s">
        <v>141</v>
      </c>
      <c r="E821" s="121">
        <v>39652</v>
      </c>
      <c r="F821" s="3" t="s">
        <v>168</v>
      </c>
      <c r="G821" s="3">
        <v>720</v>
      </c>
      <c r="H821" s="3">
        <v>14738</v>
      </c>
      <c r="I821" s="3">
        <v>7085</v>
      </c>
      <c r="J821" s="3">
        <v>7653</v>
      </c>
    </row>
    <row r="822" spans="2:10" x14ac:dyDescent="0.25">
      <c r="B822" s="120">
        <v>809</v>
      </c>
      <c r="C822" s="122" t="s">
        <v>137</v>
      </c>
      <c r="D822" s="122" t="s">
        <v>141</v>
      </c>
      <c r="E822" s="123">
        <v>39673</v>
      </c>
      <c r="F822" s="122" t="s">
        <v>168</v>
      </c>
      <c r="G822" s="122">
        <v>720</v>
      </c>
      <c r="H822" s="122">
        <v>15847</v>
      </c>
      <c r="I822" s="122">
        <v>7085</v>
      </c>
      <c r="J822" s="122">
        <v>8762</v>
      </c>
    </row>
    <row r="823" spans="2:10" x14ac:dyDescent="0.25">
      <c r="B823" s="120">
        <v>810</v>
      </c>
      <c r="C823" s="3" t="s">
        <v>137</v>
      </c>
      <c r="D823" s="3" t="s">
        <v>141</v>
      </c>
      <c r="E823" s="121">
        <v>39695</v>
      </c>
      <c r="F823" s="3" t="s">
        <v>168</v>
      </c>
      <c r="G823" s="3">
        <v>312</v>
      </c>
      <c r="H823" s="3">
        <v>7398</v>
      </c>
      <c r="I823" s="3">
        <v>3070</v>
      </c>
      <c r="J823" s="3">
        <v>4328</v>
      </c>
    </row>
    <row r="824" spans="2:10" x14ac:dyDescent="0.25">
      <c r="B824" s="120">
        <v>811</v>
      </c>
      <c r="C824" s="122" t="s">
        <v>135</v>
      </c>
      <c r="D824" s="122" t="s">
        <v>141</v>
      </c>
      <c r="E824" s="123">
        <v>39758</v>
      </c>
      <c r="F824" s="122" t="s">
        <v>168</v>
      </c>
      <c r="G824" s="122">
        <v>336</v>
      </c>
      <c r="H824" s="122">
        <v>6595</v>
      </c>
      <c r="I824" s="122">
        <v>2846</v>
      </c>
      <c r="J824" s="122">
        <v>3749</v>
      </c>
    </row>
    <row r="825" spans="2:10" x14ac:dyDescent="0.25">
      <c r="B825" s="120">
        <v>812</v>
      </c>
      <c r="C825" s="3" t="s">
        <v>137</v>
      </c>
      <c r="D825" s="3" t="s">
        <v>141</v>
      </c>
      <c r="E825" s="121">
        <v>39799</v>
      </c>
      <c r="F825" s="3" t="s">
        <v>168</v>
      </c>
      <c r="G825" s="3">
        <v>864</v>
      </c>
      <c r="H825" s="3">
        <v>19198</v>
      </c>
      <c r="I825" s="3">
        <v>8502</v>
      </c>
      <c r="J825" s="3">
        <v>10696</v>
      </c>
    </row>
    <row r="826" spans="2:10" x14ac:dyDescent="0.25">
      <c r="B826" s="120">
        <v>813</v>
      </c>
      <c r="C826" s="122" t="s">
        <v>135</v>
      </c>
      <c r="D826" s="122" t="s">
        <v>140</v>
      </c>
      <c r="E826" s="123">
        <v>39246</v>
      </c>
      <c r="F826" s="122" t="s">
        <v>175</v>
      </c>
      <c r="G826" s="122">
        <v>1120</v>
      </c>
      <c r="H826" s="122">
        <v>22198</v>
      </c>
      <c r="I826" s="122">
        <v>11021</v>
      </c>
      <c r="J826" s="122">
        <v>11177</v>
      </c>
    </row>
    <row r="827" spans="2:10" x14ac:dyDescent="0.25">
      <c r="B827" s="120">
        <v>814</v>
      </c>
      <c r="C827" s="3" t="s">
        <v>137</v>
      </c>
      <c r="D827" s="3" t="s">
        <v>140</v>
      </c>
      <c r="E827" s="121">
        <v>39279</v>
      </c>
      <c r="F827" s="3" t="s">
        <v>175</v>
      </c>
      <c r="G827" s="3">
        <v>420</v>
      </c>
      <c r="H827" s="3">
        <v>10206</v>
      </c>
      <c r="I827" s="3">
        <v>4133</v>
      </c>
      <c r="J827" s="3">
        <v>6073</v>
      </c>
    </row>
    <row r="828" spans="2:10" x14ac:dyDescent="0.25">
      <c r="B828" s="120">
        <v>815</v>
      </c>
      <c r="C828" s="122" t="s">
        <v>137</v>
      </c>
      <c r="D828" s="122" t="s">
        <v>140</v>
      </c>
      <c r="E828" s="123">
        <v>39290</v>
      </c>
      <c r="F828" s="122" t="s">
        <v>175</v>
      </c>
      <c r="G828" s="122">
        <v>630</v>
      </c>
      <c r="H828" s="122">
        <v>13129</v>
      </c>
      <c r="I828" s="122">
        <v>6439</v>
      </c>
      <c r="J828" s="122">
        <v>6690</v>
      </c>
    </row>
    <row r="829" spans="2:10" x14ac:dyDescent="0.25">
      <c r="B829" s="120">
        <v>816</v>
      </c>
      <c r="C829" s="3" t="s">
        <v>135</v>
      </c>
      <c r="D829" s="3" t="s">
        <v>140</v>
      </c>
      <c r="E829" s="121">
        <v>39538</v>
      </c>
      <c r="F829" s="3" t="s">
        <v>175</v>
      </c>
      <c r="G829" s="3">
        <v>896</v>
      </c>
      <c r="H829" s="3">
        <v>17758</v>
      </c>
      <c r="I829" s="3">
        <v>8817</v>
      </c>
      <c r="J829" s="3">
        <v>8941</v>
      </c>
    </row>
    <row r="830" spans="2:10" x14ac:dyDescent="0.25">
      <c r="B830" s="120">
        <v>817</v>
      </c>
      <c r="C830" s="122" t="s">
        <v>137</v>
      </c>
      <c r="D830" s="122" t="s">
        <v>140</v>
      </c>
      <c r="E830" s="123">
        <v>39553</v>
      </c>
      <c r="F830" s="122" t="s">
        <v>175</v>
      </c>
      <c r="G830" s="122">
        <v>504</v>
      </c>
      <c r="H830" s="122">
        <v>10503</v>
      </c>
      <c r="I830" s="122">
        <v>5151</v>
      </c>
      <c r="J830" s="122">
        <v>5352</v>
      </c>
    </row>
    <row r="831" spans="2:10" x14ac:dyDescent="0.25">
      <c r="B831" s="120">
        <v>818</v>
      </c>
      <c r="C831" s="3" t="s">
        <v>137</v>
      </c>
      <c r="D831" s="3" t="s">
        <v>140</v>
      </c>
      <c r="E831" s="121">
        <v>39667</v>
      </c>
      <c r="F831" s="3" t="s">
        <v>175</v>
      </c>
      <c r="G831" s="3">
        <v>336</v>
      </c>
      <c r="H831" s="3">
        <v>8165</v>
      </c>
      <c r="I831" s="3">
        <v>3306</v>
      </c>
      <c r="J831" s="3">
        <v>4859</v>
      </c>
    </row>
    <row r="832" spans="2:10" x14ac:dyDescent="0.25">
      <c r="B832" s="120">
        <v>819</v>
      </c>
      <c r="C832" s="122" t="s">
        <v>135</v>
      </c>
      <c r="D832" s="122" t="s">
        <v>140</v>
      </c>
      <c r="E832" s="123">
        <v>39093</v>
      </c>
      <c r="F832" s="122" t="s">
        <v>176</v>
      </c>
      <c r="G832" s="122">
        <v>120</v>
      </c>
      <c r="H832" s="122">
        <v>2414</v>
      </c>
      <c r="I832" s="122">
        <v>1016</v>
      </c>
      <c r="J832" s="122">
        <v>1398</v>
      </c>
    </row>
    <row r="833" spans="2:10" x14ac:dyDescent="0.25">
      <c r="B833" s="120">
        <v>820</v>
      </c>
      <c r="C833" s="3" t="s">
        <v>135</v>
      </c>
      <c r="D833" s="3" t="s">
        <v>140</v>
      </c>
      <c r="E833" s="121">
        <v>39132</v>
      </c>
      <c r="F833" s="3" t="s">
        <v>176</v>
      </c>
      <c r="G833" s="3">
        <v>350</v>
      </c>
      <c r="H833" s="3">
        <v>7917</v>
      </c>
      <c r="I833" s="3">
        <v>3577</v>
      </c>
      <c r="J833" s="3">
        <v>4340</v>
      </c>
    </row>
    <row r="834" spans="2:10" x14ac:dyDescent="0.25">
      <c r="B834" s="120">
        <v>821</v>
      </c>
      <c r="C834" s="122" t="s">
        <v>137</v>
      </c>
      <c r="D834" s="122" t="s">
        <v>140</v>
      </c>
      <c r="E834" s="123">
        <v>39139</v>
      </c>
      <c r="F834" s="122" t="s">
        <v>176</v>
      </c>
      <c r="G834" s="122">
        <v>360</v>
      </c>
      <c r="H834" s="122">
        <v>7837</v>
      </c>
      <c r="I834" s="122">
        <v>3542</v>
      </c>
      <c r="J834" s="122">
        <v>4295</v>
      </c>
    </row>
    <row r="835" spans="2:10" x14ac:dyDescent="0.25">
      <c r="B835" s="120">
        <v>822</v>
      </c>
      <c r="C835" s="3" t="s">
        <v>135</v>
      </c>
      <c r="D835" s="3" t="s">
        <v>140</v>
      </c>
      <c r="E835" s="121">
        <v>39238</v>
      </c>
      <c r="F835" s="3" t="s">
        <v>176</v>
      </c>
      <c r="G835" s="3">
        <v>120</v>
      </c>
      <c r="H835" s="3">
        <v>2479</v>
      </c>
      <c r="I835" s="3">
        <v>1181</v>
      </c>
      <c r="J835" s="3">
        <v>1298</v>
      </c>
    </row>
    <row r="836" spans="2:10" x14ac:dyDescent="0.25">
      <c r="B836" s="120">
        <v>823</v>
      </c>
      <c r="C836" s="122" t="s">
        <v>132</v>
      </c>
      <c r="D836" s="122" t="s">
        <v>140</v>
      </c>
      <c r="E836" s="123">
        <v>39330</v>
      </c>
      <c r="F836" s="122" t="s">
        <v>176</v>
      </c>
      <c r="G836" s="122">
        <v>150</v>
      </c>
      <c r="H836" s="122">
        <v>2929</v>
      </c>
      <c r="I836" s="122">
        <v>1270</v>
      </c>
      <c r="J836" s="122">
        <v>1659</v>
      </c>
    </row>
    <row r="837" spans="2:10" x14ac:dyDescent="0.25">
      <c r="B837" s="120">
        <v>824</v>
      </c>
      <c r="C837" s="3" t="s">
        <v>137</v>
      </c>
      <c r="D837" s="3" t="s">
        <v>140</v>
      </c>
      <c r="E837" s="121">
        <v>39343</v>
      </c>
      <c r="F837" s="3" t="s">
        <v>176</v>
      </c>
      <c r="G837" s="3">
        <v>960</v>
      </c>
      <c r="H837" s="3">
        <v>20688</v>
      </c>
      <c r="I837" s="3">
        <v>9446</v>
      </c>
      <c r="J837" s="3">
        <v>11242</v>
      </c>
    </row>
    <row r="838" spans="2:10" x14ac:dyDescent="0.25">
      <c r="B838" s="120">
        <v>825</v>
      </c>
      <c r="C838" s="122" t="s">
        <v>132</v>
      </c>
      <c r="D838" s="122" t="s">
        <v>140</v>
      </c>
      <c r="E838" s="123">
        <v>39363</v>
      </c>
      <c r="F838" s="122" t="s">
        <v>176</v>
      </c>
      <c r="G838" s="122">
        <v>180</v>
      </c>
      <c r="H838" s="122">
        <v>3724</v>
      </c>
      <c r="I838" s="122">
        <v>1525</v>
      </c>
      <c r="J838" s="122">
        <v>2199</v>
      </c>
    </row>
    <row r="839" spans="2:10" x14ac:dyDescent="0.25">
      <c r="B839" s="120">
        <v>826</v>
      </c>
      <c r="C839" s="3" t="s">
        <v>135</v>
      </c>
      <c r="D839" s="3" t="s">
        <v>140</v>
      </c>
      <c r="E839" s="121">
        <v>39388</v>
      </c>
      <c r="F839" s="3" t="s">
        <v>176</v>
      </c>
      <c r="G839" s="3">
        <v>480</v>
      </c>
      <c r="H839" s="3">
        <v>10694</v>
      </c>
      <c r="I839" s="3">
        <v>4723</v>
      </c>
      <c r="J839" s="3">
        <v>5971</v>
      </c>
    </row>
    <row r="840" spans="2:10" x14ac:dyDescent="0.25">
      <c r="B840" s="120">
        <v>827</v>
      </c>
      <c r="C840" s="122" t="s">
        <v>132</v>
      </c>
      <c r="D840" s="122" t="s">
        <v>140</v>
      </c>
      <c r="E840" s="123">
        <v>39391</v>
      </c>
      <c r="F840" s="122" t="s">
        <v>176</v>
      </c>
      <c r="G840" s="122">
        <v>1120</v>
      </c>
      <c r="H840" s="122">
        <v>24562</v>
      </c>
      <c r="I840" s="122">
        <v>11021</v>
      </c>
      <c r="J840" s="122">
        <v>13541</v>
      </c>
    </row>
    <row r="841" spans="2:10" x14ac:dyDescent="0.25">
      <c r="B841" s="120">
        <v>828</v>
      </c>
      <c r="C841" s="3" t="s">
        <v>137</v>
      </c>
      <c r="D841" s="3" t="s">
        <v>140</v>
      </c>
      <c r="E841" s="121">
        <v>39486</v>
      </c>
      <c r="F841" s="3" t="s">
        <v>176</v>
      </c>
      <c r="G841" s="3">
        <v>288</v>
      </c>
      <c r="H841" s="3">
        <v>6270</v>
      </c>
      <c r="I841" s="3">
        <v>2834</v>
      </c>
      <c r="J841" s="3">
        <v>3436</v>
      </c>
    </row>
    <row r="842" spans="2:10" x14ac:dyDescent="0.25">
      <c r="B842" s="120">
        <v>829</v>
      </c>
      <c r="C842" s="122" t="s">
        <v>135</v>
      </c>
      <c r="D842" s="122" t="s">
        <v>140</v>
      </c>
      <c r="E842" s="123">
        <v>39525</v>
      </c>
      <c r="F842" s="122" t="s">
        <v>176</v>
      </c>
      <c r="G842" s="122">
        <v>384</v>
      </c>
      <c r="H842" s="122">
        <v>8555</v>
      </c>
      <c r="I842" s="122">
        <v>3778</v>
      </c>
      <c r="J842" s="122">
        <v>4777</v>
      </c>
    </row>
    <row r="843" spans="2:10" x14ac:dyDescent="0.25">
      <c r="B843" s="120">
        <v>830</v>
      </c>
      <c r="C843" s="3" t="s">
        <v>132</v>
      </c>
      <c r="D843" s="3" t="s">
        <v>140</v>
      </c>
      <c r="E843" s="121">
        <v>39527</v>
      </c>
      <c r="F843" s="3" t="s">
        <v>176</v>
      </c>
      <c r="G843" s="3">
        <v>120</v>
      </c>
      <c r="H843" s="3">
        <v>2343</v>
      </c>
      <c r="I843" s="3">
        <v>1016</v>
      </c>
      <c r="J843" s="3">
        <v>1327</v>
      </c>
    </row>
    <row r="844" spans="2:10" x14ac:dyDescent="0.25">
      <c r="B844" s="120">
        <v>831</v>
      </c>
      <c r="C844" s="122" t="s">
        <v>137</v>
      </c>
      <c r="D844" s="122" t="s">
        <v>140</v>
      </c>
      <c r="E844" s="123">
        <v>39680</v>
      </c>
      <c r="F844" s="122" t="s">
        <v>176</v>
      </c>
      <c r="G844" s="122">
        <v>768</v>
      </c>
      <c r="H844" s="122">
        <v>16550</v>
      </c>
      <c r="I844" s="122">
        <v>7557</v>
      </c>
      <c r="J844" s="122">
        <v>8993</v>
      </c>
    </row>
    <row r="845" spans="2:10" x14ac:dyDescent="0.25">
      <c r="B845" s="120">
        <v>832</v>
      </c>
      <c r="C845" s="3" t="s">
        <v>135</v>
      </c>
      <c r="D845" s="3" t="s">
        <v>140</v>
      </c>
      <c r="E845" s="121">
        <v>39693</v>
      </c>
      <c r="F845" s="3" t="s">
        <v>176</v>
      </c>
      <c r="G845" s="3">
        <v>96</v>
      </c>
      <c r="H845" s="3">
        <v>1931</v>
      </c>
      <c r="I845" s="3">
        <v>813</v>
      </c>
      <c r="J845" s="3">
        <v>1118</v>
      </c>
    </row>
    <row r="846" spans="2:10" x14ac:dyDescent="0.25">
      <c r="B846" s="120">
        <v>833</v>
      </c>
      <c r="C846" s="122" t="s">
        <v>135</v>
      </c>
      <c r="D846" s="122" t="s">
        <v>140</v>
      </c>
      <c r="E846" s="123">
        <v>39694</v>
      </c>
      <c r="F846" s="122" t="s">
        <v>176</v>
      </c>
      <c r="G846" s="122">
        <v>280</v>
      </c>
      <c r="H846" s="122">
        <v>6334</v>
      </c>
      <c r="I846" s="122">
        <v>2862</v>
      </c>
      <c r="J846" s="122">
        <v>3472</v>
      </c>
    </row>
    <row r="847" spans="2:10" x14ac:dyDescent="0.25">
      <c r="B847" s="120">
        <v>834</v>
      </c>
      <c r="C847" s="3" t="s">
        <v>135</v>
      </c>
      <c r="D847" s="3" t="s">
        <v>140</v>
      </c>
      <c r="E847" s="121">
        <v>39696</v>
      </c>
      <c r="F847" s="3" t="s">
        <v>176</v>
      </c>
      <c r="G847" s="3">
        <v>96</v>
      </c>
      <c r="H847" s="3">
        <v>1983</v>
      </c>
      <c r="I847" s="3">
        <v>945</v>
      </c>
      <c r="J847" s="3">
        <v>1038</v>
      </c>
    </row>
    <row r="848" spans="2:10" x14ac:dyDescent="0.25">
      <c r="B848" s="120">
        <v>835</v>
      </c>
      <c r="C848" s="122" t="s">
        <v>132</v>
      </c>
      <c r="D848" s="122" t="s">
        <v>140</v>
      </c>
      <c r="E848" s="123">
        <v>39786</v>
      </c>
      <c r="F848" s="122" t="s">
        <v>176</v>
      </c>
      <c r="G848" s="122">
        <v>896</v>
      </c>
      <c r="H848" s="122">
        <v>19650</v>
      </c>
      <c r="I848" s="122">
        <v>8817</v>
      </c>
      <c r="J848" s="122">
        <v>10833</v>
      </c>
    </row>
    <row r="849" spans="2:10" x14ac:dyDescent="0.25">
      <c r="B849" s="120">
        <v>836</v>
      </c>
      <c r="C849" s="3" t="s">
        <v>132</v>
      </c>
      <c r="D849" s="3" t="s">
        <v>140</v>
      </c>
      <c r="E849" s="121">
        <v>39792</v>
      </c>
      <c r="F849" s="3" t="s">
        <v>176</v>
      </c>
      <c r="G849" s="3">
        <v>144</v>
      </c>
      <c r="H849" s="3">
        <v>2979</v>
      </c>
      <c r="I849" s="3">
        <v>1220</v>
      </c>
      <c r="J849" s="3">
        <v>1759</v>
      </c>
    </row>
    <row r="850" spans="2:10" x14ac:dyDescent="0.25">
      <c r="B850" s="120">
        <v>837</v>
      </c>
      <c r="C850" s="3" t="s">
        <v>137</v>
      </c>
      <c r="D850" s="3" t="s">
        <v>140</v>
      </c>
      <c r="E850" s="121">
        <v>39332</v>
      </c>
      <c r="F850" s="3" t="s">
        <v>146</v>
      </c>
      <c r="G850" s="3">
        <v>140</v>
      </c>
      <c r="H850" s="3">
        <v>2997</v>
      </c>
      <c r="I850" s="3">
        <v>1378</v>
      </c>
      <c r="J850" s="3">
        <v>1619</v>
      </c>
    </row>
    <row r="851" spans="2:10" x14ac:dyDescent="0.25">
      <c r="B851" s="120">
        <v>838</v>
      </c>
      <c r="C851" s="122" t="s">
        <v>132</v>
      </c>
      <c r="D851" s="122" t="s">
        <v>140</v>
      </c>
      <c r="E851" s="123">
        <v>39436</v>
      </c>
      <c r="F851" s="122" t="s">
        <v>147</v>
      </c>
      <c r="G851" s="122">
        <v>800</v>
      </c>
      <c r="H851" s="122">
        <v>15104</v>
      </c>
      <c r="I851" s="122">
        <v>6776</v>
      </c>
      <c r="J851" s="122">
        <v>8328</v>
      </c>
    </row>
    <row r="852" spans="2:10" x14ac:dyDescent="0.25">
      <c r="B852" s="120">
        <v>839</v>
      </c>
      <c r="C852" s="3" t="s">
        <v>137</v>
      </c>
      <c r="D852" s="3" t="s">
        <v>140</v>
      </c>
      <c r="E852" s="121">
        <v>39114</v>
      </c>
      <c r="F852" s="3" t="s">
        <v>148</v>
      </c>
      <c r="G852" s="3">
        <v>1040</v>
      </c>
      <c r="H852" s="3">
        <v>18772</v>
      </c>
      <c r="I852" s="3">
        <v>8809</v>
      </c>
      <c r="J852" s="3">
        <v>9963</v>
      </c>
    </row>
    <row r="853" spans="2:10" x14ac:dyDescent="0.25">
      <c r="B853" s="120">
        <v>840</v>
      </c>
      <c r="C853" s="122" t="s">
        <v>137</v>
      </c>
      <c r="D853" s="122" t="s">
        <v>140</v>
      </c>
      <c r="E853" s="123">
        <v>39696</v>
      </c>
      <c r="F853" s="122" t="s">
        <v>148</v>
      </c>
      <c r="G853" s="122">
        <v>832</v>
      </c>
      <c r="H853" s="122">
        <v>15018</v>
      </c>
      <c r="I853" s="122">
        <v>7047</v>
      </c>
      <c r="J853" s="122">
        <v>7971</v>
      </c>
    </row>
    <row r="854" spans="2:10" x14ac:dyDescent="0.25">
      <c r="B854" s="120">
        <v>841</v>
      </c>
      <c r="C854" s="3" t="s">
        <v>135</v>
      </c>
      <c r="D854" s="3" t="s">
        <v>140</v>
      </c>
      <c r="E854" s="121">
        <v>39170</v>
      </c>
      <c r="F854" s="3" t="s">
        <v>149</v>
      </c>
      <c r="G854" s="3">
        <v>540</v>
      </c>
      <c r="H854" s="3">
        <v>10730</v>
      </c>
      <c r="I854" s="3">
        <v>4574</v>
      </c>
      <c r="J854" s="3">
        <v>6156</v>
      </c>
    </row>
    <row r="855" spans="2:10" x14ac:dyDescent="0.25">
      <c r="B855" s="120">
        <v>842</v>
      </c>
      <c r="C855" s="122" t="s">
        <v>135</v>
      </c>
      <c r="D855" s="122" t="s">
        <v>140</v>
      </c>
      <c r="E855" s="123">
        <v>39808</v>
      </c>
      <c r="F855" s="122" t="s">
        <v>149</v>
      </c>
      <c r="G855" s="122">
        <v>432</v>
      </c>
      <c r="H855" s="122">
        <v>8584</v>
      </c>
      <c r="I855" s="122">
        <v>3659</v>
      </c>
      <c r="J855" s="122">
        <v>4925</v>
      </c>
    </row>
    <row r="856" spans="2:10" x14ac:dyDescent="0.25">
      <c r="B856" s="120">
        <v>843</v>
      </c>
      <c r="C856" s="3" t="s">
        <v>137</v>
      </c>
      <c r="D856" s="3" t="s">
        <v>140</v>
      </c>
      <c r="E856" s="121">
        <v>39203</v>
      </c>
      <c r="F856" s="3" t="s">
        <v>150</v>
      </c>
      <c r="G856" s="3">
        <v>100</v>
      </c>
      <c r="H856" s="3">
        <v>2358</v>
      </c>
      <c r="I856" s="3">
        <v>984</v>
      </c>
      <c r="J856" s="3">
        <v>1374</v>
      </c>
    </row>
    <row r="857" spans="2:10" x14ac:dyDescent="0.25">
      <c r="B857" s="120">
        <v>844</v>
      </c>
      <c r="C857" s="122" t="s">
        <v>135</v>
      </c>
      <c r="D857" s="122" t="s">
        <v>140</v>
      </c>
      <c r="E857" s="123">
        <v>39272</v>
      </c>
      <c r="F857" s="122" t="s">
        <v>150</v>
      </c>
      <c r="G857" s="122">
        <v>140</v>
      </c>
      <c r="H857" s="122">
        <v>3464</v>
      </c>
      <c r="I857" s="122">
        <v>1431</v>
      </c>
      <c r="J857" s="122">
        <v>2033</v>
      </c>
    </row>
    <row r="858" spans="2:10" x14ac:dyDescent="0.25">
      <c r="B858" s="120">
        <v>845</v>
      </c>
      <c r="C858" s="3" t="s">
        <v>137</v>
      </c>
      <c r="D858" s="3" t="s">
        <v>140</v>
      </c>
      <c r="E858" s="121">
        <v>39478</v>
      </c>
      <c r="F858" s="3" t="s">
        <v>150</v>
      </c>
      <c r="G858" s="3">
        <v>80</v>
      </c>
      <c r="H858" s="3">
        <v>1886</v>
      </c>
      <c r="I858" s="3">
        <v>787</v>
      </c>
      <c r="J858" s="3">
        <v>1099</v>
      </c>
    </row>
    <row r="859" spans="2:10" x14ac:dyDescent="0.25">
      <c r="B859" s="120">
        <v>846</v>
      </c>
      <c r="C859" s="122" t="s">
        <v>135</v>
      </c>
      <c r="D859" s="122" t="s">
        <v>140</v>
      </c>
      <c r="E859" s="123">
        <v>39766</v>
      </c>
      <c r="F859" s="122" t="s">
        <v>150</v>
      </c>
      <c r="G859" s="122">
        <v>112</v>
      </c>
      <c r="H859" s="122">
        <v>2771</v>
      </c>
      <c r="I859" s="122">
        <v>1145</v>
      </c>
      <c r="J859" s="122">
        <v>1626</v>
      </c>
    </row>
    <row r="860" spans="2:10" x14ac:dyDescent="0.25">
      <c r="B860" s="120">
        <v>847</v>
      </c>
      <c r="C860" s="3" t="s">
        <v>135</v>
      </c>
      <c r="D860" s="3" t="s">
        <v>140</v>
      </c>
      <c r="E860" s="121">
        <v>39248</v>
      </c>
      <c r="F860" s="3" t="s">
        <v>151</v>
      </c>
      <c r="G860" s="3">
        <v>400</v>
      </c>
      <c r="H860" s="3">
        <v>10004</v>
      </c>
      <c r="I860" s="3">
        <v>4088</v>
      </c>
      <c r="J860" s="3">
        <v>5916</v>
      </c>
    </row>
    <row r="861" spans="2:10" x14ac:dyDescent="0.25">
      <c r="B861" s="120">
        <v>848</v>
      </c>
      <c r="C861" s="122" t="s">
        <v>137</v>
      </c>
      <c r="D861" s="122" t="s">
        <v>140</v>
      </c>
      <c r="E861" s="123">
        <v>39248</v>
      </c>
      <c r="F861" s="122" t="s">
        <v>151</v>
      </c>
      <c r="G861" s="122">
        <v>720</v>
      </c>
      <c r="H861" s="122">
        <v>13738</v>
      </c>
      <c r="I861" s="122">
        <v>6098</v>
      </c>
      <c r="J861" s="122">
        <v>7640</v>
      </c>
    </row>
    <row r="862" spans="2:10" x14ac:dyDescent="0.25">
      <c r="B862" s="120">
        <v>849</v>
      </c>
      <c r="C862" s="3" t="s">
        <v>135</v>
      </c>
      <c r="D862" s="3" t="s">
        <v>140</v>
      </c>
      <c r="E862" s="121">
        <v>39331</v>
      </c>
      <c r="F862" s="3" t="s">
        <v>151</v>
      </c>
      <c r="G862" s="3">
        <v>420</v>
      </c>
      <c r="H862" s="3">
        <v>7203</v>
      </c>
      <c r="I862" s="3">
        <v>3557</v>
      </c>
      <c r="J862" s="3">
        <v>3646</v>
      </c>
    </row>
    <row r="863" spans="2:10" x14ac:dyDescent="0.25">
      <c r="B863" s="120">
        <v>850</v>
      </c>
      <c r="C863" s="122" t="s">
        <v>137</v>
      </c>
      <c r="D863" s="122" t="s">
        <v>140</v>
      </c>
      <c r="E863" s="123">
        <v>39393</v>
      </c>
      <c r="F863" s="122" t="s">
        <v>151</v>
      </c>
      <c r="G863" s="122">
        <v>70</v>
      </c>
      <c r="H863" s="122">
        <v>1564</v>
      </c>
      <c r="I863" s="122">
        <v>715</v>
      </c>
      <c r="J863" s="122">
        <v>849</v>
      </c>
    </row>
    <row r="864" spans="2:10" x14ac:dyDescent="0.25">
      <c r="B864" s="120">
        <v>851</v>
      </c>
      <c r="C864" s="3" t="s">
        <v>135</v>
      </c>
      <c r="D864" s="3" t="s">
        <v>140</v>
      </c>
      <c r="E864" s="121">
        <v>39447</v>
      </c>
      <c r="F864" s="3" t="s">
        <v>151</v>
      </c>
      <c r="G864" s="3">
        <v>300</v>
      </c>
      <c r="H864" s="3">
        <v>6882</v>
      </c>
      <c r="I864" s="3">
        <v>3066</v>
      </c>
      <c r="J864" s="3">
        <v>3816</v>
      </c>
    </row>
    <row r="865" spans="2:10" x14ac:dyDescent="0.25">
      <c r="B865" s="120">
        <v>852</v>
      </c>
      <c r="C865" s="122" t="s">
        <v>137</v>
      </c>
      <c r="D865" s="122" t="s">
        <v>140</v>
      </c>
      <c r="E865" s="123">
        <v>39545</v>
      </c>
      <c r="F865" s="122" t="s">
        <v>151</v>
      </c>
      <c r="G865" s="122">
        <v>576</v>
      </c>
      <c r="H865" s="122">
        <v>10990</v>
      </c>
      <c r="I865" s="122">
        <v>4878</v>
      </c>
      <c r="J865" s="122">
        <v>6112</v>
      </c>
    </row>
    <row r="866" spans="2:10" x14ac:dyDescent="0.25">
      <c r="B866" s="120">
        <v>853</v>
      </c>
      <c r="C866" s="3" t="s">
        <v>135</v>
      </c>
      <c r="D866" s="3" t="s">
        <v>140</v>
      </c>
      <c r="E866" s="121">
        <v>39686</v>
      </c>
      <c r="F866" s="3" t="s">
        <v>151</v>
      </c>
      <c r="G866" s="3">
        <v>320</v>
      </c>
      <c r="H866" s="3">
        <v>8003</v>
      </c>
      <c r="I866" s="3">
        <v>3270</v>
      </c>
      <c r="J866" s="3">
        <v>4733</v>
      </c>
    </row>
    <row r="867" spans="2:10" x14ac:dyDescent="0.25">
      <c r="B867" s="120">
        <v>854</v>
      </c>
      <c r="C867" s="122" t="s">
        <v>135</v>
      </c>
      <c r="D867" s="122" t="s">
        <v>140</v>
      </c>
      <c r="E867" s="123">
        <v>39709</v>
      </c>
      <c r="F867" s="122" t="s">
        <v>151</v>
      </c>
      <c r="G867" s="122">
        <v>240</v>
      </c>
      <c r="H867" s="122">
        <v>5506</v>
      </c>
      <c r="I867" s="122">
        <v>2453</v>
      </c>
      <c r="J867" s="122">
        <v>3053</v>
      </c>
    </row>
    <row r="868" spans="2:10" x14ac:dyDescent="0.25">
      <c r="B868" s="120">
        <v>855</v>
      </c>
      <c r="C868" s="3" t="s">
        <v>135</v>
      </c>
      <c r="D868" s="3" t="s">
        <v>140</v>
      </c>
      <c r="E868" s="121">
        <v>39786</v>
      </c>
      <c r="F868" s="3" t="s">
        <v>151</v>
      </c>
      <c r="G868" s="3">
        <v>336</v>
      </c>
      <c r="H868" s="3">
        <v>5762</v>
      </c>
      <c r="I868" s="3">
        <v>2846</v>
      </c>
      <c r="J868" s="3">
        <v>2916</v>
      </c>
    </row>
    <row r="869" spans="2:10" x14ac:dyDescent="0.25">
      <c r="B869" s="120">
        <v>856</v>
      </c>
      <c r="C869" s="122" t="s">
        <v>137</v>
      </c>
      <c r="D869" s="122" t="s">
        <v>140</v>
      </c>
      <c r="E869" s="123">
        <v>39787</v>
      </c>
      <c r="F869" s="122" t="s">
        <v>151</v>
      </c>
      <c r="G869" s="122">
        <v>56</v>
      </c>
      <c r="H869" s="122">
        <v>1251</v>
      </c>
      <c r="I869" s="122">
        <v>572</v>
      </c>
      <c r="J869" s="122">
        <v>679</v>
      </c>
    </row>
    <row r="870" spans="2:10" x14ac:dyDescent="0.25">
      <c r="B870" s="120">
        <v>857</v>
      </c>
      <c r="C870" s="3" t="s">
        <v>132</v>
      </c>
      <c r="D870" s="3" t="s">
        <v>140</v>
      </c>
      <c r="E870" s="121">
        <v>39176</v>
      </c>
      <c r="F870" s="3" t="s">
        <v>152</v>
      </c>
      <c r="G870" s="3">
        <v>720</v>
      </c>
      <c r="H870" s="3">
        <v>15242</v>
      </c>
      <c r="I870" s="3">
        <v>7085</v>
      </c>
      <c r="J870" s="3">
        <v>8157</v>
      </c>
    </row>
    <row r="871" spans="2:10" x14ac:dyDescent="0.25">
      <c r="B871" s="120">
        <v>858</v>
      </c>
      <c r="C871" s="122" t="s">
        <v>137</v>
      </c>
      <c r="D871" s="122" t="s">
        <v>140</v>
      </c>
      <c r="E871" s="123">
        <v>39252</v>
      </c>
      <c r="F871" s="122" t="s">
        <v>152</v>
      </c>
      <c r="G871" s="122">
        <v>350</v>
      </c>
      <c r="H871" s="122">
        <v>7693</v>
      </c>
      <c r="I871" s="122">
        <v>3577</v>
      </c>
      <c r="J871" s="122">
        <v>4116</v>
      </c>
    </row>
    <row r="872" spans="2:10" x14ac:dyDescent="0.25">
      <c r="B872" s="120">
        <v>859</v>
      </c>
      <c r="C872" s="3" t="s">
        <v>137</v>
      </c>
      <c r="D872" s="3" t="s">
        <v>140</v>
      </c>
      <c r="E872" s="121">
        <v>39328</v>
      </c>
      <c r="F872" s="3" t="s">
        <v>152</v>
      </c>
      <c r="G872" s="3">
        <v>120</v>
      </c>
      <c r="H872" s="3">
        <v>2210</v>
      </c>
      <c r="I872" s="3">
        <v>1016</v>
      </c>
      <c r="J872" s="3">
        <v>1194</v>
      </c>
    </row>
    <row r="873" spans="2:10" x14ac:dyDescent="0.25">
      <c r="B873" s="120">
        <v>860</v>
      </c>
      <c r="C873" s="122" t="s">
        <v>137</v>
      </c>
      <c r="D873" s="122" t="s">
        <v>140</v>
      </c>
      <c r="E873" s="123">
        <v>39367</v>
      </c>
      <c r="F873" s="122" t="s">
        <v>152</v>
      </c>
      <c r="G873" s="122">
        <v>720</v>
      </c>
      <c r="H873" s="122">
        <v>14033</v>
      </c>
      <c r="I873" s="122">
        <v>6098</v>
      </c>
      <c r="J873" s="122">
        <v>7935</v>
      </c>
    </row>
    <row r="874" spans="2:10" x14ac:dyDescent="0.25">
      <c r="B874" s="120">
        <v>861</v>
      </c>
      <c r="C874" s="3" t="s">
        <v>132</v>
      </c>
      <c r="D874" s="3" t="s">
        <v>140</v>
      </c>
      <c r="E874" s="121">
        <v>39623</v>
      </c>
      <c r="F874" s="3" t="s">
        <v>152</v>
      </c>
      <c r="G874" s="3">
        <v>576</v>
      </c>
      <c r="H874" s="3">
        <v>12194</v>
      </c>
      <c r="I874" s="3">
        <v>5668</v>
      </c>
      <c r="J874" s="3">
        <v>6526</v>
      </c>
    </row>
    <row r="875" spans="2:10" x14ac:dyDescent="0.25">
      <c r="B875" s="120">
        <v>862</v>
      </c>
      <c r="C875" s="122" t="s">
        <v>137</v>
      </c>
      <c r="D875" s="122" t="s">
        <v>140</v>
      </c>
      <c r="E875" s="123">
        <v>39665</v>
      </c>
      <c r="F875" s="122" t="s">
        <v>152</v>
      </c>
      <c r="G875" s="122">
        <v>280</v>
      </c>
      <c r="H875" s="122">
        <v>6154</v>
      </c>
      <c r="I875" s="122">
        <v>2862</v>
      </c>
      <c r="J875" s="122">
        <v>3292</v>
      </c>
    </row>
    <row r="876" spans="2:10" x14ac:dyDescent="0.25">
      <c r="B876" s="120">
        <v>863</v>
      </c>
      <c r="C876" s="3" t="s">
        <v>137</v>
      </c>
      <c r="D876" s="3" t="s">
        <v>140</v>
      </c>
      <c r="E876" s="121">
        <v>39702</v>
      </c>
      <c r="F876" s="3" t="s">
        <v>152</v>
      </c>
      <c r="G876" s="3">
        <v>96</v>
      </c>
      <c r="H876" s="3">
        <v>1768</v>
      </c>
      <c r="I876" s="3">
        <v>813</v>
      </c>
      <c r="J876" s="3">
        <v>955</v>
      </c>
    </row>
    <row r="877" spans="2:10" x14ac:dyDescent="0.25">
      <c r="B877" s="120">
        <v>864</v>
      </c>
      <c r="C877" s="122" t="s">
        <v>137</v>
      </c>
      <c r="D877" s="122" t="s">
        <v>140</v>
      </c>
      <c r="E877" s="123">
        <v>39763</v>
      </c>
      <c r="F877" s="122" t="s">
        <v>152</v>
      </c>
      <c r="G877" s="122">
        <v>576</v>
      </c>
      <c r="H877" s="122">
        <v>11226</v>
      </c>
      <c r="I877" s="122">
        <v>4878</v>
      </c>
      <c r="J877" s="122">
        <v>6348</v>
      </c>
    </row>
    <row r="878" spans="2:10" x14ac:dyDescent="0.25">
      <c r="B878" s="120">
        <v>865</v>
      </c>
      <c r="C878" s="3" t="s">
        <v>132</v>
      </c>
      <c r="D878" s="3" t="s">
        <v>140</v>
      </c>
      <c r="E878" s="121">
        <v>39230</v>
      </c>
      <c r="F878" s="3" t="s">
        <v>154</v>
      </c>
      <c r="G878" s="3">
        <v>600</v>
      </c>
      <c r="H878" s="3">
        <v>12834</v>
      </c>
      <c r="I878" s="3">
        <v>6132</v>
      </c>
      <c r="J878" s="3">
        <v>6702</v>
      </c>
    </row>
    <row r="879" spans="2:10" x14ac:dyDescent="0.25">
      <c r="B879" s="120">
        <v>866</v>
      </c>
      <c r="C879" s="122" t="s">
        <v>132</v>
      </c>
      <c r="D879" s="122" t="s">
        <v>140</v>
      </c>
      <c r="E879" s="123">
        <v>39262</v>
      </c>
      <c r="F879" s="122" t="s">
        <v>154</v>
      </c>
      <c r="G879" s="122">
        <v>700</v>
      </c>
      <c r="H879" s="122">
        <v>12075</v>
      </c>
      <c r="I879" s="122">
        <v>5929</v>
      </c>
      <c r="J879" s="122">
        <v>6146</v>
      </c>
    </row>
    <row r="880" spans="2:10" x14ac:dyDescent="0.25">
      <c r="B880" s="120">
        <v>867</v>
      </c>
      <c r="C880" s="3" t="s">
        <v>132</v>
      </c>
      <c r="D880" s="3" t="s">
        <v>140</v>
      </c>
      <c r="E880" s="121">
        <v>39553</v>
      </c>
      <c r="F880" s="3" t="s">
        <v>154</v>
      </c>
      <c r="G880" s="3">
        <v>560</v>
      </c>
      <c r="H880" s="3">
        <v>9660</v>
      </c>
      <c r="I880" s="3">
        <v>4743</v>
      </c>
      <c r="J880" s="3">
        <v>4917</v>
      </c>
    </row>
    <row r="881" spans="2:10" x14ac:dyDescent="0.25">
      <c r="B881" s="120">
        <v>868</v>
      </c>
      <c r="C881" s="122" t="s">
        <v>132</v>
      </c>
      <c r="D881" s="122" t="s">
        <v>140</v>
      </c>
      <c r="E881" s="123">
        <v>39794</v>
      </c>
      <c r="F881" s="122" t="s">
        <v>154</v>
      </c>
      <c r="G881" s="122">
        <v>480</v>
      </c>
      <c r="H881" s="122">
        <v>10267</v>
      </c>
      <c r="I881" s="122">
        <v>4906</v>
      </c>
      <c r="J881" s="122">
        <v>5361</v>
      </c>
    </row>
    <row r="882" spans="2:10" x14ac:dyDescent="0.25">
      <c r="B882" s="120">
        <v>869</v>
      </c>
      <c r="C882" s="3" t="s">
        <v>135</v>
      </c>
      <c r="D882" s="3" t="s">
        <v>140</v>
      </c>
      <c r="E882" s="121">
        <v>39090</v>
      </c>
      <c r="F882" s="3" t="s">
        <v>156</v>
      </c>
      <c r="G882" s="3">
        <v>50</v>
      </c>
      <c r="H882" s="3">
        <v>984</v>
      </c>
      <c r="I882" s="3">
        <v>423</v>
      </c>
      <c r="J882" s="3">
        <v>561</v>
      </c>
    </row>
    <row r="883" spans="2:10" x14ac:dyDescent="0.25">
      <c r="B883" s="120">
        <v>870</v>
      </c>
      <c r="C883" s="122" t="s">
        <v>132</v>
      </c>
      <c r="D883" s="122" t="s">
        <v>140</v>
      </c>
      <c r="E883" s="123">
        <v>39111</v>
      </c>
      <c r="F883" s="122" t="s">
        <v>156</v>
      </c>
      <c r="G883" s="122">
        <v>500</v>
      </c>
      <c r="H883" s="122">
        <v>10095</v>
      </c>
      <c r="I883" s="122">
        <v>4920</v>
      </c>
      <c r="J883" s="122">
        <v>5175</v>
      </c>
    </row>
    <row r="884" spans="2:10" x14ac:dyDescent="0.25">
      <c r="B884" s="120">
        <v>871</v>
      </c>
      <c r="C884" s="3" t="s">
        <v>137</v>
      </c>
      <c r="D884" s="3" t="s">
        <v>140</v>
      </c>
      <c r="E884" s="121">
        <v>39237</v>
      </c>
      <c r="F884" s="3" t="s">
        <v>156</v>
      </c>
      <c r="G884" s="3">
        <v>750</v>
      </c>
      <c r="H884" s="3">
        <v>17588</v>
      </c>
      <c r="I884" s="3">
        <v>7380</v>
      </c>
      <c r="J884" s="3">
        <v>10208</v>
      </c>
    </row>
    <row r="885" spans="2:10" x14ac:dyDescent="0.25">
      <c r="B885" s="120">
        <v>872</v>
      </c>
      <c r="C885" s="122" t="s">
        <v>137</v>
      </c>
      <c r="D885" s="122" t="s">
        <v>140</v>
      </c>
      <c r="E885" s="123">
        <v>39239</v>
      </c>
      <c r="F885" s="122" t="s">
        <v>156</v>
      </c>
      <c r="G885" s="122">
        <v>770</v>
      </c>
      <c r="H885" s="122">
        <v>18442</v>
      </c>
      <c r="I885" s="122">
        <v>7577</v>
      </c>
      <c r="J885" s="122">
        <v>10865</v>
      </c>
    </row>
    <row r="886" spans="2:10" x14ac:dyDescent="0.25">
      <c r="B886" s="120">
        <v>873</v>
      </c>
      <c r="C886" s="3" t="s">
        <v>135</v>
      </c>
      <c r="D886" s="3" t="s">
        <v>140</v>
      </c>
      <c r="E886" s="121">
        <v>39412</v>
      </c>
      <c r="F886" s="3" t="s">
        <v>156</v>
      </c>
      <c r="G886" s="3">
        <v>150</v>
      </c>
      <c r="H886" s="3">
        <v>3133</v>
      </c>
      <c r="I886" s="3">
        <v>1270</v>
      </c>
      <c r="J886" s="3">
        <v>1863</v>
      </c>
    </row>
    <row r="887" spans="2:10" x14ac:dyDescent="0.25">
      <c r="B887" s="120">
        <v>874</v>
      </c>
      <c r="C887" s="122" t="s">
        <v>135</v>
      </c>
      <c r="D887" s="122" t="s">
        <v>140</v>
      </c>
      <c r="E887" s="123">
        <v>39471</v>
      </c>
      <c r="F887" s="122" t="s">
        <v>156</v>
      </c>
      <c r="G887" s="122">
        <v>40</v>
      </c>
      <c r="H887" s="122">
        <v>787</v>
      </c>
      <c r="I887" s="122">
        <v>338</v>
      </c>
      <c r="J887" s="122">
        <v>449</v>
      </c>
    </row>
    <row r="888" spans="2:10" x14ac:dyDescent="0.25">
      <c r="B888" s="120">
        <v>875</v>
      </c>
      <c r="C888" s="3" t="s">
        <v>137</v>
      </c>
      <c r="D888" s="3" t="s">
        <v>140</v>
      </c>
      <c r="E888" s="121">
        <v>39587</v>
      </c>
      <c r="F888" s="3" t="s">
        <v>156</v>
      </c>
      <c r="G888" s="3">
        <v>616</v>
      </c>
      <c r="H888" s="3">
        <v>14754</v>
      </c>
      <c r="I888" s="3">
        <v>6062</v>
      </c>
      <c r="J888" s="3">
        <v>8692</v>
      </c>
    </row>
    <row r="889" spans="2:10" x14ac:dyDescent="0.25">
      <c r="B889" s="120">
        <v>876</v>
      </c>
      <c r="C889" s="122" t="s">
        <v>135</v>
      </c>
      <c r="D889" s="122" t="s">
        <v>140</v>
      </c>
      <c r="E889" s="123">
        <v>39590</v>
      </c>
      <c r="F889" s="122" t="s">
        <v>156</v>
      </c>
      <c r="G889" s="122">
        <v>120</v>
      </c>
      <c r="H889" s="122">
        <v>2506</v>
      </c>
      <c r="I889" s="122">
        <v>1016</v>
      </c>
      <c r="J889" s="122">
        <v>1490</v>
      </c>
    </row>
    <row r="890" spans="2:10" x14ac:dyDescent="0.25">
      <c r="B890" s="120">
        <v>877</v>
      </c>
      <c r="C890" s="3" t="s">
        <v>132</v>
      </c>
      <c r="D890" s="3" t="s">
        <v>140</v>
      </c>
      <c r="E890" s="121">
        <v>39667</v>
      </c>
      <c r="F890" s="3" t="s">
        <v>156</v>
      </c>
      <c r="G890" s="3">
        <v>400</v>
      </c>
      <c r="H890" s="3">
        <v>8076</v>
      </c>
      <c r="I890" s="3">
        <v>3936</v>
      </c>
      <c r="J890" s="3">
        <v>4140</v>
      </c>
    </row>
    <row r="891" spans="2:10" x14ac:dyDescent="0.25">
      <c r="B891" s="120">
        <v>878</v>
      </c>
      <c r="C891" s="122" t="s">
        <v>137</v>
      </c>
      <c r="D891" s="122" t="s">
        <v>140</v>
      </c>
      <c r="E891" s="123">
        <v>39700</v>
      </c>
      <c r="F891" s="122" t="s">
        <v>156</v>
      </c>
      <c r="G891" s="122">
        <v>600</v>
      </c>
      <c r="H891" s="122">
        <v>14070</v>
      </c>
      <c r="I891" s="122">
        <v>5904</v>
      </c>
      <c r="J891" s="122">
        <v>8166</v>
      </c>
    </row>
    <row r="892" spans="2:10" x14ac:dyDescent="0.25">
      <c r="B892" s="120">
        <v>879</v>
      </c>
      <c r="C892" s="3" t="s">
        <v>137</v>
      </c>
      <c r="D892" s="3" t="s">
        <v>140</v>
      </c>
      <c r="E892" s="121">
        <v>39143</v>
      </c>
      <c r="F892" s="3" t="s">
        <v>158</v>
      </c>
      <c r="G892" s="3">
        <v>360</v>
      </c>
      <c r="H892" s="3">
        <v>8734</v>
      </c>
      <c r="I892" s="3">
        <v>3679</v>
      </c>
      <c r="J892" s="3">
        <v>5055</v>
      </c>
    </row>
    <row r="893" spans="2:10" x14ac:dyDescent="0.25">
      <c r="B893" s="120">
        <v>880</v>
      </c>
      <c r="C893" s="122" t="s">
        <v>132</v>
      </c>
      <c r="D893" s="122" t="s">
        <v>140</v>
      </c>
      <c r="E893" s="123">
        <v>39192</v>
      </c>
      <c r="F893" s="122" t="s">
        <v>158</v>
      </c>
      <c r="G893" s="122">
        <v>70</v>
      </c>
      <c r="H893" s="122">
        <v>1315</v>
      </c>
      <c r="I893" s="122">
        <v>593</v>
      </c>
      <c r="J893" s="122">
        <v>722</v>
      </c>
    </row>
    <row r="894" spans="2:10" x14ac:dyDescent="0.25">
      <c r="B894" s="120">
        <v>881</v>
      </c>
      <c r="C894" s="3" t="s">
        <v>132</v>
      </c>
      <c r="D894" s="3" t="s">
        <v>140</v>
      </c>
      <c r="E894" s="121">
        <v>39337</v>
      </c>
      <c r="F894" s="3" t="s">
        <v>158</v>
      </c>
      <c r="G894" s="3">
        <v>560</v>
      </c>
      <c r="H894" s="3">
        <v>11284</v>
      </c>
      <c r="I894" s="3">
        <v>4743</v>
      </c>
      <c r="J894" s="3">
        <v>6541</v>
      </c>
    </row>
    <row r="895" spans="2:10" x14ac:dyDescent="0.25">
      <c r="B895" s="120">
        <v>882</v>
      </c>
      <c r="C895" s="122" t="s">
        <v>137</v>
      </c>
      <c r="D895" s="122" t="s">
        <v>140</v>
      </c>
      <c r="E895" s="123">
        <v>39359</v>
      </c>
      <c r="F895" s="122" t="s">
        <v>158</v>
      </c>
      <c r="G895" s="122">
        <v>300</v>
      </c>
      <c r="H895" s="122">
        <v>5715</v>
      </c>
      <c r="I895" s="122">
        <v>2541</v>
      </c>
      <c r="J895" s="122">
        <v>3174</v>
      </c>
    </row>
    <row r="896" spans="2:10" x14ac:dyDescent="0.25">
      <c r="B896" s="120">
        <v>883</v>
      </c>
      <c r="C896" s="3" t="s">
        <v>132</v>
      </c>
      <c r="D896" s="3" t="s">
        <v>140</v>
      </c>
      <c r="E896" s="121">
        <v>39420</v>
      </c>
      <c r="F896" s="3" t="s">
        <v>158</v>
      </c>
      <c r="G896" s="3">
        <v>1500</v>
      </c>
      <c r="H896" s="3">
        <v>27795</v>
      </c>
      <c r="I896" s="3">
        <v>12705</v>
      </c>
      <c r="J896" s="3">
        <v>15090</v>
      </c>
    </row>
    <row r="897" spans="2:10" x14ac:dyDescent="0.25">
      <c r="B897" s="120">
        <v>884</v>
      </c>
      <c r="C897" s="122" t="s">
        <v>135</v>
      </c>
      <c r="D897" s="122" t="s">
        <v>140</v>
      </c>
      <c r="E897" s="123">
        <v>39430</v>
      </c>
      <c r="F897" s="122" t="s">
        <v>158</v>
      </c>
      <c r="G897" s="122">
        <v>450</v>
      </c>
      <c r="H897" s="122">
        <v>10850</v>
      </c>
      <c r="I897" s="122">
        <v>4428</v>
      </c>
      <c r="J897" s="122">
        <v>6422</v>
      </c>
    </row>
    <row r="898" spans="2:10" x14ac:dyDescent="0.25">
      <c r="B898" s="120">
        <v>885</v>
      </c>
      <c r="C898" s="3" t="s">
        <v>137</v>
      </c>
      <c r="D898" s="3" t="s">
        <v>140</v>
      </c>
      <c r="E898" s="121">
        <v>39507</v>
      </c>
      <c r="F898" s="3" t="s">
        <v>158</v>
      </c>
      <c r="G898" s="3">
        <v>240</v>
      </c>
      <c r="H898" s="3">
        <v>4572</v>
      </c>
      <c r="I898" s="3">
        <v>2033</v>
      </c>
      <c r="J898" s="3">
        <v>2539</v>
      </c>
    </row>
    <row r="899" spans="2:10" x14ac:dyDescent="0.25">
      <c r="B899" s="120">
        <v>886</v>
      </c>
      <c r="C899" s="122" t="s">
        <v>135</v>
      </c>
      <c r="D899" s="122" t="s">
        <v>140</v>
      </c>
      <c r="E899" s="123">
        <v>39566</v>
      </c>
      <c r="F899" s="122" t="s">
        <v>158</v>
      </c>
      <c r="G899" s="122">
        <v>360</v>
      </c>
      <c r="H899" s="122">
        <v>8680</v>
      </c>
      <c r="I899" s="122">
        <v>3542</v>
      </c>
      <c r="J899" s="122">
        <v>5138</v>
      </c>
    </row>
    <row r="900" spans="2:10" x14ac:dyDescent="0.25">
      <c r="B900" s="120">
        <v>887</v>
      </c>
      <c r="C900" s="3" t="s">
        <v>132</v>
      </c>
      <c r="D900" s="3" t="s">
        <v>140</v>
      </c>
      <c r="E900" s="121">
        <v>39647</v>
      </c>
      <c r="F900" s="3" t="s">
        <v>158</v>
      </c>
      <c r="G900" s="3">
        <v>448</v>
      </c>
      <c r="H900" s="3">
        <v>9027</v>
      </c>
      <c r="I900" s="3">
        <v>3794</v>
      </c>
      <c r="J900" s="3">
        <v>5233</v>
      </c>
    </row>
    <row r="901" spans="2:10" x14ac:dyDescent="0.25">
      <c r="B901" s="120">
        <v>888</v>
      </c>
      <c r="C901" s="122" t="s">
        <v>132</v>
      </c>
      <c r="D901" s="122" t="s">
        <v>140</v>
      </c>
      <c r="E901" s="123">
        <v>39723</v>
      </c>
      <c r="F901" s="122" t="s">
        <v>158</v>
      </c>
      <c r="G901" s="122">
        <v>56</v>
      </c>
      <c r="H901" s="122">
        <v>1052</v>
      </c>
      <c r="I901" s="122">
        <v>474</v>
      </c>
      <c r="J901" s="122">
        <v>578</v>
      </c>
    </row>
    <row r="902" spans="2:10" x14ac:dyDescent="0.25">
      <c r="B902" s="120">
        <v>889</v>
      </c>
      <c r="C902" s="3" t="s">
        <v>137</v>
      </c>
      <c r="D902" s="3" t="s">
        <v>140</v>
      </c>
      <c r="E902" s="121">
        <v>39787</v>
      </c>
      <c r="F902" s="3" t="s">
        <v>158</v>
      </c>
      <c r="G902" s="3">
        <v>288</v>
      </c>
      <c r="H902" s="3">
        <v>6987</v>
      </c>
      <c r="I902" s="3">
        <v>2943</v>
      </c>
      <c r="J902" s="3">
        <v>4044</v>
      </c>
    </row>
    <row r="903" spans="2:10" x14ac:dyDescent="0.25">
      <c r="B903" s="120">
        <v>890</v>
      </c>
      <c r="C903" s="122" t="s">
        <v>132</v>
      </c>
      <c r="D903" s="122" t="s">
        <v>140</v>
      </c>
      <c r="E903" s="123">
        <v>39805</v>
      </c>
      <c r="F903" s="122" t="s">
        <v>158</v>
      </c>
      <c r="G903" s="122">
        <v>1200</v>
      </c>
      <c r="H903" s="122">
        <v>22236</v>
      </c>
      <c r="I903" s="122">
        <v>10164</v>
      </c>
      <c r="J903" s="122">
        <v>12072</v>
      </c>
    </row>
    <row r="904" spans="2:10" x14ac:dyDescent="0.25">
      <c r="B904" s="120">
        <v>891</v>
      </c>
      <c r="C904" s="3" t="s">
        <v>137</v>
      </c>
      <c r="D904" s="3" t="s">
        <v>140</v>
      </c>
      <c r="E904" s="121">
        <v>39225</v>
      </c>
      <c r="F904" s="3" t="s">
        <v>159</v>
      </c>
      <c r="G904" s="3">
        <v>280</v>
      </c>
      <c r="H904" s="3">
        <v>6812</v>
      </c>
      <c r="I904" s="3">
        <v>2755</v>
      </c>
      <c r="J904" s="3">
        <v>4057</v>
      </c>
    </row>
    <row r="905" spans="2:10" x14ac:dyDescent="0.25">
      <c r="B905" s="120">
        <v>892</v>
      </c>
      <c r="C905" s="122" t="s">
        <v>135</v>
      </c>
      <c r="D905" s="122" t="s">
        <v>140</v>
      </c>
      <c r="E905" s="123">
        <v>39239</v>
      </c>
      <c r="F905" s="122" t="s">
        <v>159</v>
      </c>
      <c r="G905" s="122">
        <v>90</v>
      </c>
      <c r="H905" s="122">
        <v>1675</v>
      </c>
      <c r="I905" s="122">
        <v>762</v>
      </c>
      <c r="J905" s="122">
        <v>913</v>
      </c>
    </row>
    <row r="906" spans="2:10" x14ac:dyDescent="0.25">
      <c r="B906" s="120">
        <v>893</v>
      </c>
      <c r="C906" s="3" t="s">
        <v>135</v>
      </c>
      <c r="D906" s="3" t="s">
        <v>140</v>
      </c>
      <c r="E906" s="121">
        <v>39268</v>
      </c>
      <c r="F906" s="3" t="s">
        <v>159</v>
      </c>
      <c r="G906" s="3">
        <v>260</v>
      </c>
      <c r="H906" s="3">
        <v>5814</v>
      </c>
      <c r="I906" s="3">
        <v>2558</v>
      </c>
      <c r="J906" s="3">
        <v>3256</v>
      </c>
    </row>
    <row r="907" spans="2:10" x14ac:dyDescent="0.25">
      <c r="B907" s="120">
        <v>894</v>
      </c>
      <c r="C907" s="122" t="s">
        <v>135</v>
      </c>
      <c r="D907" s="122" t="s">
        <v>140</v>
      </c>
      <c r="E907" s="123">
        <v>39296</v>
      </c>
      <c r="F907" s="122" t="s">
        <v>159</v>
      </c>
      <c r="G907" s="122">
        <v>520</v>
      </c>
      <c r="H907" s="122">
        <v>12574</v>
      </c>
      <c r="I907" s="122">
        <v>5117</v>
      </c>
      <c r="J907" s="122">
        <v>7457</v>
      </c>
    </row>
    <row r="908" spans="2:10" x14ac:dyDescent="0.25">
      <c r="B908" s="120">
        <v>895</v>
      </c>
      <c r="C908" s="3" t="s">
        <v>135</v>
      </c>
      <c r="D908" s="3" t="s">
        <v>140</v>
      </c>
      <c r="E908" s="121">
        <v>39372</v>
      </c>
      <c r="F908" s="3" t="s">
        <v>159</v>
      </c>
      <c r="G908" s="3">
        <v>540</v>
      </c>
      <c r="H908" s="3">
        <v>11599</v>
      </c>
      <c r="I908" s="3">
        <v>5314</v>
      </c>
      <c r="J908" s="3">
        <v>6285</v>
      </c>
    </row>
    <row r="909" spans="2:10" x14ac:dyDescent="0.25">
      <c r="B909" s="120">
        <v>896</v>
      </c>
      <c r="C909" s="122" t="s">
        <v>137</v>
      </c>
      <c r="D909" s="122" t="s">
        <v>140</v>
      </c>
      <c r="E909" s="123">
        <v>39650</v>
      </c>
      <c r="F909" s="122" t="s">
        <v>159</v>
      </c>
      <c r="G909" s="122">
        <v>224</v>
      </c>
      <c r="H909" s="122">
        <v>5450</v>
      </c>
      <c r="I909" s="122">
        <v>2204</v>
      </c>
      <c r="J909" s="122">
        <v>3246</v>
      </c>
    </row>
    <row r="910" spans="2:10" x14ac:dyDescent="0.25">
      <c r="B910" s="120">
        <v>897</v>
      </c>
      <c r="C910" s="3" t="s">
        <v>135</v>
      </c>
      <c r="D910" s="3" t="s">
        <v>140</v>
      </c>
      <c r="E910" s="121">
        <v>39675</v>
      </c>
      <c r="F910" s="3" t="s">
        <v>159</v>
      </c>
      <c r="G910" s="3">
        <v>208</v>
      </c>
      <c r="H910" s="3">
        <v>4651</v>
      </c>
      <c r="I910" s="3">
        <v>2046</v>
      </c>
      <c r="J910" s="3">
        <v>2605</v>
      </c>
    </row>
    <row r="911" spans="2:10" x14ac:dyDescent="0.25">
      <c r="B911" s="120">
        <v>898</v>
      </c>
      <c r="C911" s="122" t="s">
        <v>135</v>
      </c>
      <c r="D911" s="122" t="s">
        <v>140</v>
      </c>
      <c r="E911" s="123">
        <v>39694</v>
      </c>
      <c r="F911" s="122" t="s">
        <v>159</v>
      </c>
      <c r="G911" s="122">
        <v>72</v>
      </c>
      <c r="H911" s="122">
        <v>1340</v>
      </c>
      <c r="I911" s="122">
        <v>610</v>
      </c>
      <c r="J911" s="122">
        <v>730</v>
      </c>
    </row>
    <row r="912" spans="2:10" x14ac:dyDescent="0.25">
      <c r="B912" s="120">
        <v>899</v>
      </c>
      <c r="C912" s="3" t="s">
        <v>135</v>
      </c>
      <c r="D912" s="3" t="s">
        <v>140</v>
      </c>
      <c r="E912" s="121">
        <v>39771</v>
      </c>
      <c r="F912" s="3" t="s">
        <v>159</v>
      </c>
      <c r="G912" s="3">
        <v>416</v>
      </c>
      <c r="H912" s="3">
        <v>10059</v>
      </c>
      <c r="I912" s="3">
        <v>4094</v>
      </c>
      <c r="J912" s="3">
        <v>5965</v>
      </c>
    </row>
    <row r="913" spans="2:10" x14ac:dyDescent="0.25">
      <c r="B913" s="120">
        <v>900</v>
      </c>
      <c r="C913" s="122" t="s">
        <v>135</v>
      </c>
      <c r="D913" s="122" t="s">
        <v>140</v>
      </c>
      <c r="E913" s="123">
        <v>39797</v>
      </c>
      <c r="F913" s="122" t="s">
        <v>159</v>
      </c>
      <c r="G913" s="122">
        <v>432</v>
      </c>
      <c r="H913" s="122">
        <v>9279</v>
      </c>
      <c r="I913" s="122">
        <v>4251</v>
      </c>
      <c r="J913" s="122">
        <v>5028</v>
      </c>
    </row>
    <row r="914" spans="2:10" x14ac:dyDescent="0.25">
      <c r="B914" s="120">
        <v>901</v>
      </c>
      <c r="C914" s="3" t="s">
        <v>132</v>
      </c>
      <c r="D914" s="3" t="s">
        <v>140</v>
      </c>
      <c r="E914" s="121">
        <v>39161</v>
      </c>
      <c r="F914" s="3" t="s">
        <v>162</v>
      </c>
      <c r="G914" s="3">
        <v>120</v>
      </c>
      <c r="H914" s="3">
        <v>2892</v>
      </c>
      <c r="I914" s="3">
        <v>1181</v>
      </c>
      <c r="J914" s="3">
        <v>1711</v>
      </c>
    </row>
    <row r="915" spans="2:10" x14ac:dyDescent="0.25">
      <c r="B915" s="120">
        <v>902</v>
      </c>
      <c r="C915" s="122" t="s">
        <v>137</v>
      </c>
      <c r="D915" s="122" t="s">
        <v>140</v>
      </c>
      <c r="E915" s="123">
        <v>39163</v>
      </c>
      <c r="F915" s="122" t="s">
        <v>162</v>
      </c>
      <c r="G915" s="122">
        <v>960</v>
      </c>
      <c r="H915" s="122">
        <v>21850</v>
      </c>
      <c r="I915" s="122">
        <v>9811</v>
      </c>
      <c r="J915" s="122">
        <v>12039</v>
      </c>
    </row>
    <row r="916" spans="2:10" x14ac:dyDescent="0.25">
      <c r="B916" s="120">
        <v>903</v>
      </c>
      <c r="C916" s="3" t="s">
        <v>132</v>
      </c>
      <c r="D916" s="3" t="s">
        <v>140</v>
      </c>
      <c r="E916" s="121">
        <v>39191</v>
      </c>
      <c r="F916" s="3" t="s">
        <v>162</v>
      </c>
      <c r="G916" s="3">
        <v>900</v>
      </c>
      <c r="H916" s="3">
        <v>22509</v>
      </c>
      <c r="I916" s="3">
        <v>9198</v>
      </c>
      <c r="J916" s="3">
        <v>13311</v>
      </c>
    </row>
    <row r="917" spans="2:10" x14ac:dyDescent="0.25">
      <c r="B917" s="120">
        <v>904</v>
      </c>
      <c r="C917" s="122" t="s">
        <v>135</v>
      </c>
      <c r="D917" s="122" t="s">
        <v>140</v>
      </c>
      <c r="E917" s="123">
        <v>39196</v>
      </c>
      <c r="F917" s="122" t="s">
        <v>162</v>
      </c>
      <c r="G917" s="122">
        <v>400</v>
      </c>
      <c r="H917" s="122">
        <v>8320</v>
      </c>
      <c r="I917" s="122">
        <v>4088</v>
      </c>
      <c r="J917" s="122">
        <v>4232</v>
      </c>
    </row>
    <row r="918" spans="2:10" x14ac:dyDescent="0.25">
      <c r="B918" s="120">
        <v>905</v>
      </c>
      <c r="C918" s="3" t="s">
        <v>137</v>
      </c>
      <c r="D918" s="3" t="s">
        <v>140</v>
      </c>
      <c r="E918" s="121">
        <v>39268</v>
      </c>
      <c r="F918" s="3" t="s">
        <v>162</v>
      </c>
      <c r="G918" s="3">
        <v>300</v>
      </c>
      <c r="H918" s="3">
        <v>5814</v>
      </c>
      <c r="I918" s="3">
        <v>2541</v>
      </c>
      <c r="J918" s="3">
        <v>3273</v>
      </c>
    </row>
    <row r="919" spans="2:10" x14ac:dyDescent="0.25">
      <c r="B919" s="120">
        <v>906</v>
      </c>
      <c r="C919" s="122" t="s">
        <v>135</v>
      </c>
      <c r="D919" s="122" t="s">
        <v>140</v>
      </c>
      <c r="E919" s="123">
        <v>39282</v>
      </c>
      <c r="F919" s="122" t="s">
        <v>162</v>
      </c>
      <c r="G919" s="122">
        <v>270</v>
      </c>
      <c r="H919" s="122">
        <v>6348</v>
      </c>
      <c r="I919" s="122">
        <v>2657</v>
      </c>
      <c r="J919" s="122">
        <v>3691</v>
      </c>
    </row>
    <row r="920" spans="2:10" x14ac:dyDescent="0.25">
      <c r="B920" s="120">
        <v>907</v>
      </c>
      <c r="C920" s="3" t="s">
        <v>132</v>
      </c>
      <c r="D920" s="3" t="s">
        <v>140</v>
      </c>
      <c r="E920" s="121">
        <v>39287</v>
      </c>
      <c r="F920" s="3" t="s">
        <v>162</v>
      </c>
      <c r="G920" s="3">
        <v>800</v>
      </c>
      <c r="H920" s="3">
        <v>15400</v>
      </c>
      <c r="I920" s="3">
        <v>6776</v>
      </c>
      <c r="J920" s="3">
        <v>8624</v>
      </c>
    </row>
    <row r="921" spans="2:10" x14ac:dyDescent="0.25">
      <c r="B921" s="120">
        <v>908</v>
      </c>
      <c r="C921" s="122" t="s">
        <v>135</v>
      </c>
      <c r="D921" s="122" t="s">
        <v>140</v>
      </c>
      <c r="E921" s="123">
        <v>39329</v>
      </c>
      <c r="F921" s="122" t="s">
        <v>162</v>
      </c>
      <c r="G921" s="122">
        <v>130</v>
      </c>
      <c r="H921" s="122">
        <v>3002</v>
      </c>
      <c r="I921" s="122">
        <v>1329</v>
      </c>
      <c r="J921" s="122">
        <v>1673</v>
      </c>
    </row>
    <row r="922" spans="2:10" x14ac:dyDescent="0.25">
      <c r="B922" s="120">
        <v>909</v>
      </c>
      <c r="C922" s="3" t="s">
        <v>132</v>
      </c>
      <c r="D922" s="3" t="s">
        <v>140</v>
      </c>
      <c r="E922" s="121">
        <v>39360</v>
      </c>
      <c r="F922" s="3" t="s">
        <v>162</v>
      </c>
      <c r="G922" s="3">
        <v>400</v>
      </c>
      <c r="H922" s="3">
        <v>7660</v>
      </c>
      <c r="I922" s="3">
        <v>3388</v>
      </c>
      <c r="J922" s="3">
        <v>4272</v>
      </c>
    </row>
    <row r="923" spans="2:10" x14ac:dyDescent="0.25">
      <c r="B923" s="120">
        <v>910</v>
      </c>
      <c r="C923" s="122" t="s">
        <v>137</v>
      </c>
      <c r="D923" s="122" t="s">
        <v>140</v>
      </c>
      <c r="E923" s="123">
        <v>39378</v>
      </c>
      <c r="F923" s="122" t="s">
        <v>162</v>
      </c>
      <c r="G923" s="122">
        <v>440</v>
      </c>
      <c r="H923" s="122">
        <v>10432</v>
      </c>
      <c r="I923" s="122">
        <v>4330</v>
      </c>
      <c r="J923" s="122">
        <v>6102</v>
      </c>
    </row>
    <row r="924" spans="2:10" x14ac:dyDescent="0.25">
      <c r="B924" s="120">
        <v>911</v>
      </c>
      <c r="C924" s="3" t="s">
        <v>135</v>
      </c>
      <c r="D924" s="3" t="s">
        <v>140</v>
      </c>
      <c r="E924" s="121">
        <v>39398</v>
      </c>
      <c r="F924" s="3" t="s">
        <v>162</v>
      </c>
      <c r="G924" s="3">
        <v>100</v>
      </c>
      <c r="H924" s="3">
        <v>2242</v>
      </c>
      <c r="I924" s="3">
        <v>984</v>
      </c>
      <c r="J924" s="3">
        <v>1258</v>
      </c>
    </row>
    <row r="925" spans="2:10" x14ac:dyDescent="0.25">
      <c r="B925" s="120">
        <v>912</v>
      </c>
      <c r="C925" s="122" t="s">
        <v>132</v>
      </c>
      <c r="D925" s="122" t="s">
        <v>140</v>
      </c>
      <c r="E925" s="123">
        <v>39455</v>
      </c>
      <c r="F925" s="122" t="s">
        <v>162</v>
      </c>
      <c r="G925" s="122">
        <v>320</v>
      </c>
      <c r="H925" s="122">
        <v>6128</v>
      </c>
      <c r="I925" s="122">
        <v>2710</v>
      </c>
      <c r="J925" s="122">
        <v>3418</v>
      </c>
    </row>
    <row r="926" spans="2:10" x14ac:dyDescent="0.25">
      <c r="B926" s="120">
        <v>913</v>
      </c>
      <c r="C926" s="3" t="s">
        <v>137</v>
      </c>
      <c r="D926" s="3" t="s">
        <v>140</v>
      </c>
      <c r="E926" s="121">
        <v>39505</v>
      </c>
      <c r="F926" s="3" t="s">
        <v>162</v>
      </c>
      <c r="G926" s="3">
        <v>768</v>
      </c>
      <c r="H926" s="3">
        <v>17480</v>
      </c>
      <c r="I926" s="3">
        <v>7849</v>
      </c>
      <c r="J926" s="3">
        <v>9631</v>
      </c>
    </row>
    <row r="927" spans="2:10" x14ac:dyDescent="0.25">
      <c r="B927" s="120">
        <v>914</v>
      </c>
      <c r="C927" s="122" t="s">
        <v>135</v>
      </c>
      <c r="D927" s="122" t="s">
        <v>140</v>
      </c>
      <c r="E927" s="123">
        <v>39545</v>
      </c>
      <c r="F927" s="122" t="s">
        <v>162</v>
      </c>
      <c r="G927" s="122">
        <v>104</v>
      </c>
      <c r="H927" s="122">
        <v>2402</v>
      </c>
      <c r="I927" s="122">
        <v>1063</v>
      </c>
      <c r="J927" s="122">
        <v>1339</v>
      </c>
    </row>
    <row r="928" spans="2:10" x14ac:dyDescent="0.25">
      <c r="B928" s="120">
        <v>915</v>
      </c>
      <c r="C928" s="3" t="s">
        <v>132</v>
      </c>
      <c r="D928" s="3" t="s">
        <v>140</v>
      </c>
      <c r="E928" s="121">
        <v>39587</v>
      </c>
      <c r="F928" s="3" t="s">
        <v>162</v>
      </c>
      <c r="G928" s="3">
        <v>640</v>
      </c>
      <c r="H928" s="3">
        <v>12320</v>
      </c>
      <c r="I928" s="3">
        <v>5421</v>
      </c>
      <c r="J928" s="3">
        <v>6899</v>
      </c>
    </row>
    <row r="929" spans="2:10" x14ac:dyDescent="0.25">
      <c r="B929" s="120">
        <v>916</v>
      </c>
      <c r="C929" s="122" t="s">
        <v>135</v>
      </c>
      <c r="D929" s="122" t="s">
        <v>140</v>
      </c>
      <c r="E929" s="123">
        <v>39608</v>
      </c>
      <c r="F929" s="122" t="s">
        <v>162</v>
      </c>
      <c r="G929" s="122">
        <v>320</v>
      </c>
      <c r="H929" s="122">
        <v>6656</v>
      </c>
      <c r="I929" s="122">
        <v>3270</v>
      </c>
      <c r="J929" s="122">
        <v>3386</v>
      </c>
    </row>
    <row r="930" spans="2:10" x14ac:dyDescent="0.25">
      <c r="B930" s="120">
        <v>917</v>
      </c>
      <c r="C930" s="3" t="s">
        <v>135</v>
      </c>
      <c r="D930" s="3" t="s">
        <v>140</v>
      </c>
      <c r="E930" s="121">
        <v>39651</v>
      </c>
      <c r="F930" s="3" t="s">
        <v>162</v>
      </c>
      <c r="G930" s="3">
        <v>216</v>
      </c>
      <c r="H930" s="3">
        <v>5078</v>
      </c>
      <c r="I930" s="3">
        <v>2126</v>
      </c>
      <c r="J930" s="3">
        <v>2952</v>
      </c>
    </row>
    <row r="931" spans="2:10" x14ac:dyDescent="0.25">
      <c r="B931" s="120">
        <v>918</v>
      </c>
      <c r="C931" s="122" t="s">
        <v>137</v>
      </c>
      <c r="D931" s="122" t="s">
        <v>140</v>
      </c>
      <c r="E931" s="123">
        <v>39658</v>
      </c>
      <c r="F931" s="122" t="s">
        <v>162</v>
      </c>
      <c r="G931" s="122">
        <v>352</v>
      </c>
      <c r="H931" s="122">
        <v>8346</v>
      </c>
      <c r="I931" s="122">
        <v>3464</v>
      </c>
      <c r="J931" s="122">
        <v>4882</v>
      </c>
    </row>
    <row r="932" spans="2:10" x14ac:dyDescent="0.25">
      <c r="B932" s="120">
        <v>919</v>
      </c>
      <c r="C932" s="3" t="s">
        <v>135</v>
      </c>
      <c r="D932" s="3" t="s">
        <v>140</v>
      </c>
      <c r="E932" s="121">
        <v>39675</v>
      </c>
      <c r="F932" s="3" t="s">
        <v>162</v>
      </c>
      <c r="G932" s="3">
        <v>80</v>
      </c>
      <c r="H932" s="3">
        <v>1794</v>
      </c>
      <c r="I932" s="3">
        <v>787</v>
      </c>
      <c r="J932" s="3">
        <v>1007</v>
      </c>
    </row>
    <row r="933" spans="2:10" x14ac:dyDescent="0.25">
      <c r="B933" s="120">
        <v>920</v>
      </c>
      <c r="C933" s="122" t="s">
        <v>132</v>
      </c>
      <c r="D933" s="122" t="s">
        <v>140</v>
      </c>
      <c r="E933" s="123">
        <v>39748</v>
      </c>
      <c r="F933" s="122" t="s">
        <v>162</v>
      </c>
      <c r="G933" s="122">
        <v>96</v>
      </c>
      <c r="H933" s="122">
        <v>2314</v>
      </c>
      <c r="I933" s="122">
        <v>945</v>
      </c>
      <c r="J933" s="122">
        <v>1369</v>
      </c>
    </row>
    <row r="934" spans="2:10" x14ac:dyDescent="0.25">
      <c r="B934" s="120">
        <v>921</v>
      </c>
      <c r="C934" s="3" t="s">
        <v>132</v>
      </c>
      <c r="D934" s="3" t="s">
        <v>140</v>
      </c>
      <c r="E934" s="121">
        <v>39798</v>
      </c>
      <c r="F934" s="3" t="s">
        <v>162</v>
      </c>
      <c r="G934" s="3">
        <v>720</v>
      </c>
      <c r="H934" s="3">
        <v>18007</v>
      </c>
      <c r="I934" s="3">
        <v>7358</v>
      </c>
      <c r="J934" s="3">
        <v>10649</v>
      </c>
    </row>
    <row r="935" spans="2:10" x14ac:dyDescent="0.25">
      <c r="B935" s="120">
        <v>922</v>
      </c>
      <c r="C935" s="122" t="s">
        <v>137</v>
      </c>
      <c r="D935" s="122" t="s">
        <v>140</v>
      </c>
      <c r="E935" s="123">
        <v>39808</v>
      </c>
      <c r="F935" s="122" t="s">
        <v>162</v>
      </c>
      <c r="G935" s="122">
        <v>240</v>
      </c>
      <c r="H935" s="122">
        <v>4651</v>
      </c>
      <c r="I935" s="122">
        <v>2033</v>
      </c>
      <c r="J935" s="122">
        <v>2618</v>
      </c>
    </row>
    <row r="936" spans="2:10" x14ac:dyDescent="0.25">
      <c r="B936" s="120">
        <v>923</v>
      </c>
      <c r="C936" s="3" t="s">
        <v>132</v>
      </c>
      <c r="D936" s="3" t="s">
        <v>140</v>
      </c>
      <c r="E936" s="121">
        <v>39129</v>
      </c>
      <c r="F936" s="3" t="s">
        <v>163</v>
      </c>
      <c r="G936" s="3">
        <v>720</v>
      </c>
      <c r="H936" s="3">
        <v>17590</v>
      </c>
      <c r="I936" s="3">
        <v>7358</v>
      </c>
      <c r="J936" s="3">
        <v>10232</v>
      </c>
    </row>
    <row r="937" spans="2:10" x14ac:dyDescent="0.25">
      <c r="B937" s="120">
        <v>924</v>
      </c>
      <c r="C937" s="122" t="s">
        <v>132</v>
      </c>
      <c r="D937" s="122" t="s">
        <v>140</v>
      </c>
      <c r="E937" s="123">
        <v>39470</v>
      </c>
      <c r="F937" s="122" t="s">
        <v>163</v>
      </c>
      <c r="G937" s="122">
        <v>576</v>
      </c>
      <c r="H937" s="122">
        <v>14072</v>
      </c>
      <c r="I937" s="122">
        <v>5886</v>
      </c>
      <c r="J937" s="122">
        <v>8186</v>
      </c>
    </row>
    <row r="938" spans="2:10" x14ac:dyDescent="0.25">
      <c r="B938" s="120">
        <v>925</v>
      </c>
      <c r="C938" s="3" t="s">
        <v>135</v>
      </c>
      <c r="D938" s="3" t="s">
        <v>140</v>
      </c>
      <c r="E938" s="121">
        <v>39398</v>
      </c>
      <c r="F938" s="3" t="s">
        <v>164</v>
      </c>
      <c r="G938" s="3">
        <v>1120</v>
      </c>
      <c r="H938" s="3">
        <v>27328</v>
      </c>
      <c r="I938" s="3">
        <v>11021</v>
      </c>
      <c r="J938" s="3">
        <v>16307</v>
      </c>
    </row>
    <row r="939" spans="2:10" x14ac:dyDescent="0.25">
      <c r="B939" s="120">
        <v>926</v>
      </c>
      <c r="C939" s="122" t="s">
        <v>135</v>
      </c>
      <c r="D939" s="122" t="s">
        <v>140</v>
      </c>
      <c r="E939" s="123">
        <v>39764</v>
      </c>
      <c r="F939" s="122" t="s">
        <v>164</v>
      </c>
      <c r="G939" s="122">
        <v>896</v>
      </c>
      <c r="H939" s="122">
        <v>21862</v>
      </c>
      <c r="I939" s="122">
        <v>8817</v>
      </c>
      <c r="J939" s="122">
        <v>13045</v>
      </c>
    </row>
    <row r="940" spans="2:10" x14ac:dyDescent="0.25">
      <c r="B940" s="120">
        <v>927</v>
      </c>
      <c r="C940" s="122" t="s">
        <v>135</v>
      </c>
      <c r="D940" s="122" t="s">
        <v>140</v>
      </c>
      <c r="E940" s="123">
        <v>39148</v>
      </c>
      <c r="F940" s="122" t="s">
        <v>166</v>
      </c>
      <c r="G940" s="122">
        <v>400</v>
      </c>
      <c r="H940" s="122">
        <v>8392</v>
      </c>
      <c r="I940" s="122">
        <v>3936</v>
      </c>
      <c r="J940" s="122">
        <v>4456</v>
      </c>
    </row>
    <row r="941" spans="2:10" x14ac:dyDescent="0.25">
      <c r="B941" s="120">
        <v>928</v>
      </c>
      <c r="C941" s="3" t="s">
        <v>135</v>
      </c>
      <c r="D941" s="3" t="s">
        <v>140</v>
      </c>
      <c r="E941" s="121">
        <v>39752</v>
      </c>
      <c r="F941" s="3" t="s">
        <v>166</v>
      </c>
      <c r="G941" s="3">
        <v>320</v>
      </c>
      <c r="H941" s="3">
        <v>6714</v>
      </c>
      <c r="I941" s="3">
        <v>3149</v>
      </c>
      <c r="J941" s="3">
        <v>3565</v>
      </c>
    </row>
    <row r="942" spans="2:10" x14ac:dyDescent="0.25">
      <c r="B942" s="120">
        <v>929</v>
      </c>
      <c r="C942" s="122" t="s">
        <v>137</v>
      </c>
      <c r="D942" s="122" t="s">
        <v>140</v>
      </c>
      <c r="E942" s="123">
        <v>39489</v>
      </c>
      <c r="F942" s="122" t="s">
        <v>167</v>
      </c>
      <c r="G942" s="122">
        <v>112</v>
      </c>
      <c r="H942" s="122">
        <v>2398</v>
      </c>
      <c r="I942" s="122">
        <v>1102</v>
      </c>
      <c r="J942" s="122">
        <v>1296</v>
      </c>
    </row>
    <row r="943" spans="2:10" x14ac:dyDescent="0.25">
      <c r="B943" s="120">
        <v>930</v>
      </c>
      <c r="C943" s="122" t="s">
        <v>135</v>
      </c>
      <c r="D943" s="122" t="s">
        <v>140</v>
      </c>
      <c r="E943" s="123">
        <v>39297</v>
      </c>
      <c r="F943" s="122" t="s">
        <v>168</v>
      </c>
      <c r="G943" s="122">
        <v>1040</v>
      </c>
      <c r="H943" s="122">
        <v>23847</v>
      </c>
      <c r="I943" s="122">
        <v>10629</v>
      </c>
      <c r="J943" s="122">
        <v>13218</v>
      </c>
    </row>
    <row r="944" spans="2:10" x14ac:dyDescent="0.25">
      <c r="B944" s="120">
        <v>931</v>
      </c>
      <c r="C944" s="3" t="s">
        <v>135</v>
      </c>
      <c r="D944" s="3" t="s">
        <v>140</v>
      </c>
      <c r="E944" s="121">
        <v>39532</v>
      </c>
      <c r="F944" s="3" t="s">
        <v>168</v>
      </c>
      <c r="G944" s="3">
        <v>832</v>
      </c>
      <c r="H944" s="3">
        <v>19078</v>
      </c>
      <c r="I944" s="3">
        <v>8503</v>
      </c>
      <c r="J944" s="3">
        <v>10575</v>
      </c>
    </row>
    <row r="945" spans="2:10" x14ac:dyDescent="0.25">
      <c r="B945" s="120">
        <v>932</v>
      </c>
      <c r="C945" s="122" t="s">
        <v>137</v>
      </c>
      <c r="D945" s="122" t="s">
        <v>140</v>
      </c>
      <c r="E945" s="123">
        <v>39323</v>
      </c>
      <c r="F945" s="122" t="s">
        <v>169</v>
      </c>
      <c r="G945" s="122">
        <v>280</v>
      </c>
      <c r="H945" s="122">
        <v>6406</v>
      </c>
      <c r="I945" s="122">
        <v>2862</v>
      </c>
      <c r="J945" s="122">
        <v>3544</v>
      </c>
    </row>
    <row r="946" spans="2:10" x14ac:dyDescent="0.25">
      <c r="B946" s="120">
        <v>933</v>
      </c>
      <c r="C946" s="3" t="s">
        <v>137</v>
      </c>
      <c r="D946" s="3" t="s">
        <v>140</v>
      </c>
      <c r="E946" s="121">
        <v>39580</v>
      </c>
      <c r="F946" s="3" t="s">
        <v>169</v>
      </c>
      <c r="G946" s="3">
        <v>224</v>
      </c>
      <c r="H946" s="3">
        <v>5125</v>
      </c>
      <c r="I946" s="3">
        <v>2290</v>
      </c>
      <c r="J946" s="3">
        <v>2835</v>
      </c>
    </row>
    <row r="947" spans="2:10" x14ac:dyDescent="0.25">
      <c r="B947" s="120">
        <v>934</v>
      </c>
      <c r="C947" s="3" t="s">
        <v>132</v>
      </c>
      <c r="D947" s="3" t="s">
        <v>140</v>
      </c>
      <c r="E947" s="121">
        <v>39527</v>
      </c>
      <c r="F947" s="3" t="s">
        <v>171</v>
      </c>
      <c r="G947" s="3">
        <v>640</v>
      </c>
      <c r="H947" s="3">
        <v>12083</v>
      </c>
      <c r="I947" s="3">
        <v>5421</v>
      </c>
      <c r="J947" s="3">
        <v>6662</v>
      </c>
    </row>
    <row r="948" spans="2:10" x14ac:dyDescent="0.25">
      <c r="B948" s="120">
        <v>935</v>
      </c>
      <c r="C948" s="122" t="s">
        <v>135</v>
      </c>
      <c r="D948" s="122" t="s">
        <v>133</v>
      </c>
      <c r="E948" s="123">
        <v>39087</v>
      </c>
      <c r="F948" s="122" t="s">
        <v>175</v>
      </c>
      <c r="G948" s="122">
        <v>360</v>
      </c>
      <c r="H948" s="122">
        <v>8694</v>
      </c>
      <c r="I948" s="122">
        <v>3542</v>
      </c>
      <c r="J948" s="122">
        <v>5152</v>
      </c>
    </row>
    <row r="949" spans="2:10" x14ac:dyDescent="0.25">
      <c r="B949" s="120">
        <v>936</v>
      </c>
      <c r="C949" s="3" t="s">
        <v>135</v>
      </c>
      <c r="D949" s="3" t="s">
        <v>133</v>
      </c>
      <c r="E949" s="121">
        <v>39549</v>
      </c>
      <c r="F949" s="3" t="s">
        <v>175</v>
      </c>
      <c r="G949" s="3">
        <v>310</v>
      </c>
      <c r="H949" s="3">
        <v>7477</v>
      </c>
      <c r="I949" s="3">
        <v>3046</v>
      </c>
      <c r="J949" s="3">
        <v>4431</v>
      </c>
    </row>
    <row r="950" spans="2:10" x14ac:dyDescent="0.25">
      <c r="B950" s="120">
        <v>937</v>
      </c>
      <c r="C950" s="122" t="s">
        <v>132</v>
      </c>
      <c r="D950" s="122" t="s">
        <v>133</v>
      </c>
      <c r="E950" s="123">
        <v>39335</v>
      </c>
      <c r="F950" s="122" t="s">
        <v>172</v>
      </c>
      <c r="G950" s="122">
        <v>700</v>
      </c>
      <c r="H950" s="122">
        <v>16723</v>
      </c>
      <c r="I950" s="122">
        <v>7154</v>
      </c>
      <c r="J950" s="122">
        <v>9569</v>
      </c>
    </row>
    <row r="951" spans="2:10" x14ac:dyDescent="0.25">
      <c r="B951" s="120">
        <v>938</v>
      </c>
      <c r="C951" s="122" t="s">
        <v>137</v>
      </c>
      <c r="D951" s="122" t="s">
        <v>133</v>
      </c>
      <c r="E951" s="123">
        <v>39147</v>
      </c>
      <c r="F951" s="122" t="s">
        <v>176</v>
      </c>
      <c r="G951" s="122">
        <v>1120</v>
      </c>
      <c r="H951" s="122">
        <v>26992</v>
      </c>
      <c r="I951" s="122">
        <v>11021</v>
      </c>
      <c r="J951" s="122">
        <v>15971</v>
      </c>
    </row>
    <row r="952" spans="2:10" x14ac:dyDescent="0.25">
      <c r="B952" s="120">
        <v>939</v>
      </c>
      <c r="C952" s="3" t="s">
        <v>137</v>
      </c>
      <c r="D952" s="3" t="s">
        <v>133</v>
      </c>
      <c r="E952" s="121">
        <v>39245</v>
      </c>
      <c r="F952" s="3" t="s">
        <v>176</v>
      </c>
      <c r="G952" s="3">
        <v>720</v>
      </c>
      <c r="H952" s="3">
        <v>12542</v>
      </c>
      <c r="I952" s="3">
        <v>6098</v>
      </c>
      <c r="J952" s="3">
        <v>6444</v>
      </c>
    </row>
    <row r="953" spans="2:10" x14ac:dyDescent="0.25">
      <c r="B953" s="120">
        <v>940</v>
      </c>
      <c r="C953" s="122" t="s">
        <v>135</v>
      </c>
      <c r="D953" s="122" t="s">
        <v>133</v>
      </c>
      <c r="E953" s="123">
        <v>39345</v>
      </c>
      <c r="F953" s="122" t="s">
        <v>176</v>
      </c>
      <c r="G953" s="122">
        <v>780</v>
      </c>
      <c r="H953" s="122">
        <v>18205</v>
      </c>
      <c r="I953" s="122">
        <v>7675</v>
      </c>
      <c r="J953" s="122">
        <v>10530</v>
      </c>
    </row>
    <row r="954" spans="2:10" x14ac:dyDescent="0.25">
      <c r="B954" s="120">
        <v>941</v>
      </c>
      <c r="C954" s="3" t="s">
        <v>137</v>
      </c>
      <c r="D954" s="3" t="s">
        <v>133</v>
      </c>
      <c r="E954" s="121">
        <v>39552</v>
      </c>
      <c r="F954" s="3" t="s">
        <v>176</v>
      </c>
      <c r="G954" s="3">
        <v>963</v>
      </c>
      <c r="H954" s="3">
        <v>23213</v>
      </c>
      <c r="I954" s="3">
        <v>9478</v>
      </c>
      <c r="J954" s="3">
        <v>13735</v>
      </c>
    </row>
    <row r="955" spans="2:10" x14ac:dyDescent="0.25">
      <c r="B955" s="120">
        <v>942</v>
      </c>
      <c r="C955" s="122" t="s">
        <v>137</v>
      </c>
      <c r="D955" s="122" t="s">
        <v>133</v>
      </c>
      <c r="E955" s="123">
        <v>39661</v>
      </c>
      <c r="F955" s="122" t="s">
        <v>176</v>
      </c>
      <c r="G955" s="122">
        <v>619</v>
      </c>
      <c r="H955" s="122">
        <v>10786</v>
      </c>
      <c r="I955" s="122">
        <v>5244</v>
      </c>
      <c r="J955" s="122">
        <v>5542</v>
      </c>
    </row>
    <row r="956" spans="2:10" x14ac:dyDescent="0.25">
      <c r="B956" s="120">
        <v>943</v>
      </c>
      <c r="C956" s="3" t="s">
        <v>135</v>
      </c>
      <c r="D956" s="3" t="s">
        <v>133</v>
      </c>
      <c r="E956" s="121">
        <v>39804</v>
      </c>
      <c r="F956" s="3" t="s">
        <v>176</v>
      </c>
      <c r="G956" s="3">
        <v>671</v>
      </c>
      <c r="H956" s="3">
        <v>15656</v>
      </c>
      <c r="I956" s="3">
        <v>6601</v>
      </c>
      <c r="J956" s="3">
        <v>9055</v>
      </c>
    </row>
    <row r="957" spans="2:10" x14ac:dyDescent="0.25">
      <c r="B957" s="120">
        <v>944</v>
      </c>
      <c r="C957" s="3" t="s">
        <v>137</v>
      </c>
      <c r="D957" s="3" t="s">
        <v>133</v>
      </c>
      <c r="E957" s="121">
        <v>39259</v>
      </c>
      <c r="F957" s="3" t="s">
        <v>147</v>
      </c>
      <c r="G957" s="3">
        <v>600</v>
      </c>
      <c r="H957" s="3">
        <v>14004</v>
      </c>
      <c r="I957" s="3">
        <v>5904</v>
      </c>
      <c r="J957" s="3">
        <v>8100</v>
      </c>
    </row>
    <row r="958" spans="2:10" x14ac:dyDescent="0.25">
      <c r="B958" s="120">
        <v>945</v>
      </c>
      <c r="C958" s="3" t="s">
        <v>132</v>
      </c>
      <c r="D958" s="3" t="s">
        <v>133</v>
      </c>
      <c r="E958" s="121">
        <v>39155</v>
      </c>
      <c r="F958" s="3" t="s">
        <v>148</v>
      </c>
      <c r="G958" s="3">
        <v>300</v>
      </c>
      <c r="H958" s="3">
        <v>7008</v>
      </c>
      <c r="I958" s="3">
        <v>3066</v>
      </c>
      <c r="J958" s="3">
        <v>3942</v>
      </c>
    </row>
    <row r="959" spans="2:10" x14ac:dyDescent="0.25">
      <c r="B959" s="120">
        <v>946</v>
      </c>
      <c r="C959" s="122" t="s">
        <v>132</v>
      </c>
      <c r="D959" s="122" t="s">
        <v>133</v>
      </c>
      <c r="E959" s="123">
        <v>39464</v>
      </c>
      <c r="F959" s="122" t="s">
        <v>148</v>
      </c>
      <c r="G959" s="122">
        <v>258</v>
      </c>
      <c r="H959" s="122">
        <v>6027</v>
      </c>
      <c r="I959" s="122">
        <v>2637</v>
      </c>
      <c r="J959" s="122">
        <v>3390</v>
      </c>
    </row>
    <row r="960" spans="2:10" x14ac:dyDescent="0.25">
      <c r="B960" s="120">
        <v>947</v>
      </c>
      <c r="C960" s="3" t="s">
        <v>132</v>
      </c>
      <c r="D960" s="3" t="s">
        <v>133</v>
      </c>
      <c r="E960" s="121">
        <v>39134</v>
      </c>
      <c r="F960" s="3" t="s">
        <v>149</v>
      </c>
      <c r="G960" s="3">
        <v>200</v>
      </c>
      <c r="H960" s="3">
        <v>4378</v>
      </c>
      <c r="I960" s="3">
        <v>1968</v>
      </c>
      <c r="J960" s="3">
        <v>2410</v>
      </c>
    </row>
    <row r="961" spans="2:10" x14ac:dyDescent="0.25">
      <c r="B961" s="120">
        <v>948</v>
      </c>
      <c r="C961" s="122" t="s">
        <v>135</v>
      </c>
      <c r="D961" s="122" t="s">
        <v>133</v>
      </c>
      <c r="E961" s="123">
        <v>39443</v>
      </c>
      <c r="F961" s="122" t="s">
        <v>149</v>
      </c>
      <c r="G961" s="122">
        <v>770</v>
      </c>
      <c r="H961" s="122">
        <v>17248</v>
      </c>
      <c r="I961" s="122">
        <v>7577</v>
      </c>
      <c r="J961" s="122">
        <v>9671</v>
      </c>
    </row>
    <row r="962" spans="2:10" x14ac:dyDescent="0.25">
      <c r="B962" s="120">
        <v>949</v>
      </c>
      <c r="C962" s="3" t="s">
        <v>132</v>
      </c>
      <c r="D962" s="3" t="s">
        <v>133</v>
      </c>
      <c r="E962" s="121">
        <v>39526</v>
      </c>
      <c r="F962" s="3" t="s">
        <v>149</v>
      </c>
      <c r="G962" s="3">
        <v>172</v>
      </c>
      <c r="H962" s="3">
        <v>3765</v>
      </c>
      <c r="I962" s="3">
        <v>1692</v>
      </c>
      <c r="J962" s="3">
        <v>2073</v>
      </c>
    </row>
    <row r="963" spans="2:10" x14ac:dyDescent="0.25">
      <c r="B963" s="120">
        <v>950</v>
      </c>
      <c r="C963" s="122" t="s">
        <v>135</v>
      </c>
      <c r="D963" s="122" t="s">
        <v>133</v>
      </c>
      <c r="E963" s="123">
        <v>39785</v>
      </c>
      <c r="F963" s="122" t="s">
        <v>149</v>
      </c>
      <c r="G963" s="122">
        <v>662</v>
      </c>
      <c r="H963" s="122">
        <v>14833</v>
      </c>
      <c r="I963" s="122">
        <v>6516</v>
      </c>
      <c r="J963" s="122">
        <v>8317</v>
      </c>
    </row>
    <row r="964" spans="2:10" x14ac:dyDescent="0.25">
      <c r="B964" s="120">
        <v>951</v>
      </c>
      <c r="C964" s="3" t="s">
        <v>137</v>
      </c>
      <c r="D964" s="3" t="s">
        <v>133</v>
      </c>
      <c r="E964" s="121">
        <v>39146</v>
      </c>
      <c r="F964" s="3" t="s">
        <v>151</v>
      </c>
      <c r="G964" s="3">
        <v>700</v>
      </c>
      <c r="H964" s="3">
        <v>15435</v>
      </c>
      <c r="I964" s="3">
        <v>7154</v>
      </c>
      <c r="J964" s="3">
        <v>8281</v>
      </c>
    </row>
    <row r="965" spans="2:10" x14ac:dyDescent="0.25">
      <c r="B965" s="120">
        <v>952</v>
      </c>
      <c r="C965" s="122" t="s">
        <v>132</v>
      </c>
      <c r="D965" s="122" t="s">
        <v>133</v>
      </c>
      <c r="E965" s="123">
        <v>39175</v>
      </c>
      <c r="F965" s="122" t="s">
        <v>151</v>
      </c>
      <c r="G965" s="122">
        <v>1100</v>
      </c>
      <c r="H965" s="122">
        <v>27588</v>
      </c>
      <c r="I965" s="122">
        <v>11242</v>
      </c>
      <c r="J965" s="122">
        <v>16346</v>
      </c>
    </row>
    <row r="966" spans="2:10" x14ac:dyDescent="0.25">
      <c r="B966" s="120">
        <v>953</v>
      </c>
      <c r="C966" s="3" t="s">
        <v>137</v>
      </c>
      <c r="D966" s="3" t="s">
        <v>133</v>
      </c>
      <c r="E966" s="121">
        <v>39244</v>
      </c>
      <c r="F966" s="3" t="s">
        <v>151</v>
      </c>
      <c r="G966" s="3">
        <v>560</v>
      </c>
      <c r="H966" s="3">
        <v>13720</v>
      </c>
      <c r="I966" s="3">
        <v>5510</v>
      </c>
      <c r="J966" s="3">
        <v>8210</v>
      </c>
    </row>
    <row r="967" spans="2:10" x14ac:dyDescent="0.25">
      <c r="B967" s="120">
        <v>954</v>
      </c>
      <c r="C967" s="122" t="s">
        <v>132</v>
      </c>
      <c r="D967" s="122" t="s">
        <v>133</v>
      </c>
      <c r="E967" s="123">
        <v>39328</v>
      </c>
      <c r="F967" s="122" t="s">
        <v>151</v>
      </c>
      <c r="G967" s="122">
        <v>450</v>
      </c>
      <c r="H967" s="122">
        <v>11390</v>
      </c>
      <c r="I967" s="122">
        <v>4599</v>
      </c>
      <c r="J967" s="122">
        <v>6791</v>
      </c>
    </row>
    <row r="968" spans="2:10" x14ac:dyDescent="0.25">
      <c r="B968" s="120">
        <v>955</v>
      </c>
      <c r="C968" s="3" t="s">
        <v>132</v>
      </c>
      <c r="D968" s="3" t="s">
        <v>133</v>
      </c>
      <c r="E968" s="121">
        <v>39335</v>
      </c>
      <c r="F968" s="3" t="s">
        <v>151</v>
      </c>
      <c r="G968" s="3">
        <v>980</v>
      </c>
      <c r="H968" s="3">
        <v>17924</v>
      </c>
      <c r="I968" s="3">
        <v>8301</v>
      </c>
      <c r="J968" s="3">
        <v>9623</v>
      </c>
    </row>
    <row r="969" spans="2:10" x14ac:dyDescent="0.25">
      <c r="B969" s="120">
        <v>956</v>
      </c>
      <c r="C969" s="122" t="s">
        <v>135</v>
      </c>
      <c r="D969" s="122" t="s">
        <v>133</v>
      </c>
      <c r="E969" s="123">
        <v>39359</v>
      </c>
      <c r="F969" s="122" t="s">
        <v>151</v>
      </c>
      <c r="G969" s="122">
        <v>360</v>
      </c>
      <c r="H969" s="122">
        <v>6430</v>
      </c>
      <c r="I969" s="122">
        <v>3049</v>
      </c>
      <c r="J969" s="122">
        <v>3381</v>
      </c>
    </row>
    <row r="970" spans="2:10" x14ac:dyDescent="0.25">
      <c r="B970" s="120">
        <v>957</v>
      </c>
      <c r="C970" s="3" t="s">
        <v>135</v>
      </c>
      <c r="D970" s="3" t="s">
        <v>133</v>
      </c>
      <c r="E970" s="121">
        <v>39426</v>
      </c>
      <c r="F970" s="3" t="s">
        <v>151</v>
      </c>
      <c r="G970" s="3">
        <v>90</v>
      </c>
      <c r="H970" s="3">
        <v>2109</v>
      </c>
      <c r="I970" s="3">
        <v>920</v>
      </c>
      <c r="J970" s="3">
        <v>1189</v>
      </c>
    </row>
    <row r="971" spans="2:10" x14ac:dyDescent="0.25">
      <c r="B971" s="120">
        <v>958</v>
      </c>
      <c r="C971" s="122" t="s">
        <v>132</v>
      </c>
      <c r="D971" s="122" t="s">
        <v>133</v>
      </c>
      <c r="E971" s="123">
        <v>39426</v>
      </c>
      <c r="F971" s="122" t="s">
        <v>151</v>
      </c>
      <c r="G971" s="122">
        <v>1100</v>
      </c>
      <c r="H971" s="122">
        <v>21483</v>
      </c>
      <c r="I971" s="122">
        <v>9317</v>
      </c>
      <c r="J971" s="122">
        <v>12166</v>
      </c>
    </row>
    <row r="972" spans="2:10" x14ac:dyDescent="0.25">
      <c r="B972" s="120">
        <v>959</v>
      </c>
      <c r="C972" s="3" t="s">
        <v>135</v>
      </c>
      <c r="D972" s="3" t="s">
        <v>133</v>
      </c>
      <c r="E972" s="121">
        <v>39471</v>
      </c>
      <c r="F972" s="3" t="s">
        <v>151</v>
      </c>
      <c r="G972" s="3">
        <v>310</v>
      </c>
      <c r="H972" s="3">
        <v>5530</v>
      </c>
      <c r="I972" s="3">
        <v>2622</v>
      </c>
      <c r="J972" s="3">
        <v>2908</v>
      </c>
    </row>
    <row r="973" spans="2:10" x14ac:dyDescent="0.25">
      <c r="B973" s="120">
        <v>960</v>
      </c>
      <c r="C973" s="122" t="s">
        <v>137</v>
      </c>
      <c r="D973" s="122" t="s">
        <v>133</v>
      </c>
      <c r="E973" s="123">
        <v>39482</v>
      </c>
      <c r="F973" s="122" t="s">
        <v>151</v>
      </c>
      <c r="G973" s="122">
        <v>602</v>
      </c>
      <c r="H973" s="122">
        <v>13274</v>
      </c>
      <c r="I973" s="122">
        <v>6152</v>
      </c>
      <c r="J973" s="122">
        <v>7122</v>
      </c>
    </row>
    <row r="974" spans="2:10" x14ac:dyDescent="0.25">
      <c r="B974" s="120">
        <v>961</v>
      </c>
      <c r="C974" s="3" t="s">
        <v>137</v>
      </c>
      <c r="D974" s="3" t="s">
        <v>133</v>
      </c>
      <c r="E974" s="121">
        <v>39500</v>
      </c>
      <c r="F974" s="3" t="s">
        <v>151</v>
      </c>
      <c r="G974" s="3">
        <v>482</v>
      </c>
      <c r="H974" s="3">
        <v>11799</v>
      </c>
      <c r="I974" s="3">
        <v>4739</v>
      </c>
      <c r="J974" s="3">
        <v>7060</v>
      </c>
    </row>
    <row r="975" spans="2:10" x14ac:dyDescent="0.25">
      <c r="B975" s="120">
        <v>962</v>
      </c>
      <c r="C975" s="122" t="s">
        <v>132</v>
      </c>
      <c r="D975" s="122" t="s">
        <v>133</v>
      </c>
      <c r="E975" s="123">
        <v>39524</v>
      </c>
      <c r="F975" s="122" t="s">
        <v>151</v>
      </c>
      <c r="G975" s="122">
        <v>387</v>
      </c>
      <c r="H975" s="122">
        <v>9795</v>
      </c>
      <c r="I975" s="122">
        <v>3955</v>
      </c>
      <c r="J975" s="122">
        <v>5840</v>
      </c>
    </row>
    <row r="976" spans="2:10" x14ac:dyDescent="0.25">
      <c r="B976" s="120">
        <v>963</v>
      </c>
      <c r="C976" s="3" t="s">
        <v>132</v>
      </c>
      <c r="D976" s="3" t="s">
        <v>133</v>
      </c>
      <c r="E976" s="121">
        <v>39533</v>
      </c>
      <c r="F976" s="3" t="s">
        <v>151</v>
      </c>
      <c r="G976" s="3">
        <v>946</v>
      </c>
      <c r="H976" s="3">
        <v>18475</v>
      </c>
      <c r="I976" s="3">
        <v>8013</v>
      </c>
      <c r="J976" s="3">
        <v>10462</v>
      </c>
    </row>
    <row r="977" spans="2:10" x14ac:dyDescent="0.25">
      <c r="B977" s="120">
        <v>964</v>
      </c>
      <c r="C977" s="122" t="s">
        <v>132</v>
      </c>
      <c r="D977" s="122" t="s">
        <v>133</v>
      </c>
      <c r="E977" s="123">
        <v>39568</v>
      </c>
      <c r="F977" s="122" t="s">
        <v>151</v>
      </c>
      <c r="G977" s="122">
        <v>843</v>
      </c>
      <c r="H977" s="122">
        <v>15415</v>
      </c>
      <c r="I977" s="122">
        <v>7139</v>
      </c>
      <c r="J977" s="122">
        <v>8276</v>
      </c>
    </row>
    <row r="978" spans="2:10" x14ac:dyDescent="0.25">
      <c r="B978" s="120">
        <v>965</v>
      </c>
      <c r="C978" s="3" t="s">
        <v>132</v>
      </c>
      <c r="D978" s="3" t="s">
        <v>133</v>
      </c>
      <c r="E978" s="121">
        <v>39619</v>
      </c>
      <c r="F978" s="3" t="s">
        <v>151</v>
      </c>
      <c r="G978" s="3">
        <v>946</v>
      </c>
      <c r="H978" s="3">
        <v>23726</v>
      </c>
      <c r="I978" s="3">
        <v>9668</v>
      </c>
      <c r="J978" s="3">
        <v>14058</v>
      </c>
    </row>
    <row r="979" spans="2:10" x14ac:dyDescent="0.25">
      <c r="B979" s="120">
        <v>966</v>
      </c>
      <c r="C979" s="122" t="s">
        <v>135</v>
      </c>
      <c r="D979" s="122" t="s">
        <v>133</v>
      </c>
      <c r="E979" s="123">
        <v>39713</v>
      </c>
      <c r="F979" s="122" t="s">
        <v>151</v>
      </c>
      <c r="G979" s="122">
        <v>77</v>
      </c>
      <c r="H979" s="122">
        <v>1814</v>
      </c>
      <c r="I979" s="122">
        <v>791</v>
      </c>
      <c r="J979" s="122">
        <v>1023</v>
      </c>
    </row>
    <row r="980" spans="2:10" x14ac:dyDescent="0.25">
      <c r="B980" s="120">
        <v>967</v>
      </c>
      <c r="C980" s="3" t="s">
        <v>135</v>
      </c>
      <c r="D980" s="3" t="s">
        <v>133</v>
      </c>
      <c r="E980" s="121">
        <v>39122</v>
      </c>
      <c r="F980" s="3" t="s">
        <v>152</v>
      </c>
      <c r="G980" s="3">
        <v>840</v>
      </c>
      <c r="H980" s="3">
        <v>20227</v>
      </c>
      <c r="I980" s="3">
        <v>8585</v>
      </c>
      <c r="J980" s="3">
        <v>11642</v>
      </c>
    </row>
    <row r="981" spans="2:10" x14ac:dyDescent="0.25">
      <c r="B981" s="120">
        <v>968</v>
      </c>
      <c r="C981" s="122" t="s">
        <v>135</v>
      </c>
      <c r="D981" s="122" t="s">
        <v>133</v>
      </c>
      <c r="E981" s="123">
        <v>39192</v>
      </c>
      <c r="F981" s="122" t="s">
        <v>152</v>
      </c>
      <c r="G981" s="122">
        <v>320</v>
      </c>
      <c r="H981" s="122">
        <v>8035</v>
      </c>
      <c r="I981" s="122">
        <v>3270</v>
      </c>
      <c r="J981" s="122">
        <v>4765</v>
      </c>
    </row>
    <row r="982" spans="2:10" x14ac:dyDescent="0.25">
      <c r="B982" s="120">
        <v>969</v>
      </c>
      <c r="C982" s="3" t="s">
        <v>137</v>
      </c>
      <c r="D982" s="3" t="s">
        <v>133</v>
      </c>
      <c r="E982" s="121">
        <v>39283</v>
      </c>
      <c r="F982" s="3" t="s">
        <v>152</v>
      </c>
      <c r="G982" s="3">
        <v>300</v>
      </c>
      <c r="H982" s="3">
        <v>6378</v>
      </c>
      <c r="I982" s="3">
        <v>2952</v>
      </c>
      <c r="J982" s="3">
        <v>3426</v>
      </c>
    </row>
    <row r="983" spans="2:10" x14ac:dyDescent="0.25">
      <c r="B983" s="120">
        <v>970</v>
      </c>
      <c r="C983" s="122" t="s">
        <v>135</v>
      </c>
      <c r="D983" s="122" t="s">
        <v>133</v>
      </c>
      <c r="E983" s="123">
        <v>39338</v>
      </c>
      <c r="F983" s="122" t="s">
        <v>152</v>
      </c>
      <c r="G983" s="122">
        <v>350</v>
      </c>
      <c r="H983" s="122">
        <v>6622</v>
      </c>
      <c r="I983" s="122">
        <v>2964</v>
      </c>
      <c r="J983" s="122">
        <v>3658</v>
      </c>
    </row>
    <row r="984" spans="2:10" x14ac:dyDescent="0.25">
      <c r="B984" s="120">
        <v>971</v>
      </c>
      <c r="C984" s="3" t="s">
        <v>135</v>
      </c>
      <c r="D984" s="3" t="s">
        <v>133</v>
      </c>
      <c r="E984" s="121">
        <v>39413</v>
      </c>
      <c r="F984" s="3" t="s">
        <v>152</v>
      </c>
      <c r="G984" s="3">
        <v>1260</v>
      </c>
      <c r="H984" s="3">
        <v>29900</v>
      </c>
      <c r="I984" s="3">
        <v>12398</v>
      </c>
      <c r="J984" s="3">
        <v>17502</v>
      </c>
    </row>
    <row r="985" spans="2:10" x14ac:dyDescent="0.25">
      <c r="B985" s="120">
        <v>972</v>
      </c>
      <c r="C985" s="122" t="s">
        <v>135</v>
      </c>
      <c r="D985" s="122" t="s">
        <v>133</v>
      </c>
      <c r="E985" s="123">
        <v>39534</v>
      </c>
      <c r="F985" s="122" t="s">
        <v>152</v>
      </c>
      <c r="G985" s="122">
        <v>275</v>
      </c>
      <c r="H985" s="122">
        <v>6910</v>
      </c>
      <c r="I985" s="122">
        <v>2812</v>
      </c>
      <c r="J985" s="122">
        <v>4098</v>
      </c>
    </row>
    <row r="986" spans="2:10" x14ac:dyDescent="0.25">
      <c r="B986" s="120">
        <v>973</v>
      </c>
      <c r="C986" s="3" t="s">
        <v>137</v>
      </c>
      <c r="D986" s="3" t="s">
        <v>133</v>
      </c>
      <c r="E986" s="121">
        <v>39588</v>
      </c>
      <c r="F986" s="3" t="s">
        <v>152</v>
      </c>
      <c r="G986" s="3">
        <v>258</v>
      </c>
      <c r="H986" s="3">
        <v>5485</v>
      </c>
      <c r="I986" s="3">
        <v>2539</v>
      </c>
      <c r="J986" s="3">
        <v>2946</v>
      </c>
    </row>
    <row r="987" spans="2:10" x14ac:dyDescent="0.25">
      <c r="B987" s="120">
        <v>974</v>
      </c>
      <c r="C987" s="122" t="s">
        <v>135</v>
      </c>
      <c r="D987" s="122" t="s">
        <v>133</v>
      </c>
      <c r="E987" s="123">
        <v>39682</v>
      </c>
      <c r="F987" s="122" t="s">
        <v>152</v>
      </c>
      <c r="G987" s="122">
        <v>1084</v>
      </c>
      <c r="H987" s="122">
        <v>25714</v>
      </c>
      <c r="I987" s="122">
        <v>10662</v>
      </c>
      <c r="J987" s="122">
        <v>15052</v>
      </c>
    </row>
    <row r="988" spans="2:10" x14ac:dyDescent="0.25">
      <c r="B988" s="120">
        <v>975</v>
      </c>
      <c r="C988" s="3" t="s">
        <v>135</v>
      </c>
      <c r="D988" s="3" t="s">
        <v>133</v>
      </c>
      <c r="E988" s="121">
        <v>39765</v>
      </c>
      <c r="F988" s="3" t="s">
        <v>152</v>
      </c>
      <c r="G988" s="3">
        <v>722</v>
      </c>
      <c r="H988" s="3">
        <v>17395</v>
      </c>
      <c r="I988" s="3">
        <v>7383</v>
      </c>
      <c r="J988" s="3">
        <v>10012</v>
      </c>
    </row>
    <row r="989" spans="2:10" x14ac:dyDescent="0.25">
      <c r="B989" s="120">
        <v>976</v>
      </c>
      <c r="C989" s="122" t="s">
        <v>135</v>
      </c>
      <c r="D989" s="122" t="s">
        <v>133</v>
      </c>
      <c r="E989" s="123">
        <v>39778</v>
      </c>
      <c r="F989" s="122" t="s">
        <v>152</v>
      </c>
      <c r="G989" s="122">
        <v>301</v>
      </c>
      <c r="H989" s="122">
        <v>5695</v>
      </c>
      <c r="I989" s="122">
        <v>2549</v>
      </c>
      <c r="J989" s="122">
        <v>3146</v>
      </c>
    </row>
    <row r="990" spans="2:10" x14ac:dyDescent="0.25">
      <c r="B990" s="120">
        <v>977</v>
      </c>
      <c r="C990" s="3" t="s">
        <v>132</v>
      </c>
      <c r="D990" s="3" t="s">
        <v>133</v>
      </c>
      <c r="E990" s="121">
        <v>39723</v>
      </c>
      <c r="F990" s="3" t="s">
        <v>173</v>
      </c>
      <c r="G990" s="3">
        <v>602</v>
      </c>
      <c r="H990" s="3">
        <v>14382</v>
      </c>
      <c r="I990" s="3">
        <v>6152</v>
      </c>
      <c r="J990" s="3">
        <v>8230</v>
      </c>
    </row>
    <row r="991" spans="2:10" x14ac:dyDescent="0.25">
      <c r="B991" s="120">
        <v>978</v>
      </c>
      <c r="C991" s="3" t="s">
        <v>132</v>
      </c>
      <c r="D991" s="3" t="s">
        <v>133</v>
      </c>
      <c r="E991" s="121">
        <v>39084</v>
      </c>
      <c r="F991" s="3" t="s">
        <v>156</v>
      </c>
      <c r="G991" s="3">
        <v>90</v>
      </c>
      <c r="H991" s="3">
        <v>1761</v>
      </c>
      <c r="I991" s="3">
        <v>762</v>
      </c>
      <c r="J991" s="3">
        <v>999</v>
      </c>
    </row>
    <row r="992" spans="2:10" x14ac:dyDescent="0.25">
      <c r="B992" s="120">
        <v>979</v>
      </c>
      <c r="C992" s="122" t="s">
        <v>137</v>
      </c>
      <c r="D992" s="122" t="s">
        <v>133</v>
      </c>
      <c r="E992" s="123">
        <v>39353</v>
      </c>
      <c r="F992" s="122" t="s">
        <v>156</v>
      </c>
      <c r="G992" s="122">
        <v>500</v>
      </c>
      <c r="H992" s="122">
        <v>8725</v>
      </c>
      <c r="I992" s="122">
        <v>4235</v>
      </c>
      <c r="J992" s="122">
        <v>4490</v>
      </c>
    </row>
    <row r="993" spans="2:10" x14ac:dyDescent="0.25">
      <c r="B993" s="120">
        <v>980</v>
      </c>
      <c r="C993" s="3" t="s">
        <v>137</v>
      </c>
      <c r="D993" s="3" t="s">
        <v>133</v>
      </c>
      <c r="E993" s="121">
        <v>39365</v>
      </c>
      <c r="F993" s="3" t="s">
        <v>156</v>
      </c>
      <c r="G993" s="3">
        <v>420</v>
      </c>
      <c r="H993" s="3">
        <v>8354</v>
      </c>
      <c r="I993" s="3">
        <v>3557</v>
      </c>
      <c r="J993" s="3">
        <v>4797</v>
      </c>
    </row>
    <row r="994" spans="2:10" x14ac:dyDescent="0.25">
      <c r="B994" s="120">
        <v>981</v>
      </c>
      <c r="C994" s="122" t="s">
        <v>135</v>
      </c>
      <c r="D994" s="122" t="s">
        <v>133</v>
      </c>
      <c r="E994" s="123">
        <v>39434</v>
      </c>
      <c r="F994" s="122" t="s">
        <v>156</v>
      </c>
      <c r="G994" s="122">
        <v>550</v>
      </c>
      <c r="H994" s="122">
        <v>11363</v>
      </c>
      <c r="I994" s="122">
        <v>4659</v>
      </c>
      <c r="J994" s="122">
        <v>6704</v>
      </c>
    </row>
    <row r="995" spans="2:10" x14ac:dyDescent="0.25">
      <c r="B995" s="120">
        <v>982</v>
      </c>
      <c r="C995" s="3" t="s">
        <v>132</v>
      </c>
      <c r="D995" s="3" t="s">
        <v>133</v>
      </c>
      <c r="E995" s="121">
        <v>39479</v>
      </c>
      <c r="F995" s="3" t="s">
        <v>156</v>
      </c>
      <c r="G995" s="3">
        <v>77</v>
      </c>
      <c r="H995" s="3">
        <v>1514</v>
      </c>
      <c r="I995" s="3">
        <v>655</v>
      </c>
      <c r="J995" s="3">
        <v>859</v>
      </c>
    </row>
    <row r="996" spans="2:10" x14ac:dyDescent="0.25">
      <c r="B996" s="120">
        <v>983</v>
      </c>
      <c r="C996" s="122" t="s">
        <v>135</v>
      </c>
      <c r="D996" s="122" t="s">
        <v>133</v>
      </c>
      <c r="E996" s="123">
        <v>39491</v>
      </c>
      <c r="F996" s="122" t="s">
        <v>156</v>
      </c>
      <c r="G996" s="122">
        <v>473</v>
      </c>
      <c r="H996" s="122">
        <v>9772</v>
      </c>
      <c r="I996" s="122">
        <v>4007</v>
      </c>
      <c r="J996" s="122">
        <v>5765</v>
      </c>
    </row>
    <row r="997" spans="2:10" x14ac:dyDescent="0.25">
      <c r="B997" s="120">
        <v>984</v>
      </c>
      <c r="C997" s="3" t="s">
        <v>137</v>
      </c>
      <c r="D997" s="3" t="s">
        <v>133</v>
      </c>
      <c r="E997" s="121">
        <v>39555</v>
      </c>
      <c r="F997" s="3" t="s">
        <v>156</v>
      </c>
      <c r="G997" s="3">
        <v>361</v>
      </c>
      <c r="H997" s="3">
        <v>7184</v>
      </c>
      <c r="I997" s="3">
        <v>3059</v>
      </c>
      <c r="J997" s="3">
        <v>4125</v>
      </c>
    </row>
    <row r="998" spans="2:10" x14ac:dyDescent="0.25">
      <c r="B998" s="120">
        <v>985</v>
      </c>
      <c r="C998" s="122" t="s">
        <v>137</v>
      </c>
      <c r="D998" s="122" t="s">
        <v>133</v>
      </c>
      <c r="E998" s="123">
        <v>39780</v>
      </c>
      <c r="F998" s="122" t="s">
        <v>156</v>
      </c>
      <c r="G998" s="122">
        <v>430</v>
      </c>
      <c r="H998" s="122">
        <v>7504</v>
      </c>
      <c r="I998" s="122">
        <v>3642</v>
      </c>
      <c r="J998" s="122">
        <v>3862</v>
      </c>
    </row>
    <row r="999" spans="2:10" x14ac:dyDescent="0.25">
      <c r="B999" s="120">
        <v>986</v>
      </c>
      <c r="C999" s="3" t="s">
        <v>132</v>
      </c>
      <c r="D999" s="3" t="s">
        <v>133</v>
      </c>
      <c r="E999" s="121">
        <v>39210</v>
      </c>
      <c r="F999" s="3" t="s">
        <v>157</v>
      </c>
      <c r="G999" s="3">
        <v>240</v>
      </c>
      <c r="H999" s="3">
        <v>5626</v>
      </c>
      <c r="I999" s="3">
        <v>2453</v>
      </c>
      <c r="J999" s="3">
        <v>3173</v>
      </c>
    </row>
    <row r="1000" spans="2:10" x14ac:dyDescent="0.25">
      <c r="B1000" s="120">
        <v>987</v>
      </c>
      <c r="C1000" s="122" t="s">
        <v>135</v>
      </c>
      <c r="D1000" s="122" t="s">
        <v>133</v>
      </c>
      <c r="E1000" s="123">
        <v>39287</v>
      </c>
      <c r="F1000" s="122" t="s">
        <v>157</v>
      </c>
      <c r="G1000" s="122">
        <v>1170</v>
      </c>
      <c r="H1000" s="122">
        <v>26793</v>
      </c>
      <c r="I1000" s="122">
        <v>11513</v>
      </c>
      <c r="J1000" s="122">
        <v>15280</v>
      </c>
    </row>
    <row r="1001" spans="2:10" x14ac:dyDescent="0.25">
      <c r="B1001" s="120">
        <v>988</v>
      </c>
      <c r="C1001" s="3" t="s">
        <v>135</v>
      </c>
      <c r="D1001" s="3" t="s">
        <v>133</v>
      </c>
      <c r="E1001" s="121">
        <v>39461</v>
      </c>
      <c r="F1001" s="3" t="s">
        <v>157</v>
      </c>
      <c r="G1001" s="3">
        <v>1006</v>
      </c>
      <c r="H1001" s="3">
        <v>23042</v>
      </c>
      <c r="I1001" s="3">
        <v>9901</v>
      </c>
      <c r="J1001" s="3">
        <v>13141</v>
      </c>
    </row>
    <row r="1002" spans="2:10" x14ac:dyDescent="0.25">
      <c r="B1002" s="120">
        <v>989</v>
      </c>
      <c r="C1002" s="122" t="s">
        <v>132</v>
      </c>
      <c r="D1002" s="122" t="s">
        <v>133</v>
      </c>
      <c r="E1002" s="123">
        <v>39462</v>
      </c>
      <c r="F1002" s="122" t="s">
        <v>157</v>
      </c>
      <c r="G1002" s="122">
        <v>206</v>
      </c>
      <c r="H1002" s="122">
        <v>4838</v>
      </c>
      <c r="I1002" s="122">
        <v>2110</v>
      </c>
      <c r="J1002" s="122">
        <v>2728</v>
      </c>
    </row>
    <row r="1003" spans="2:10" x14ac:dyDescent="0.25">
      <c r="B1003" s="120">
        <v>990</v>
      </c>
      <c r="C1003" s="3" t="s">
        <v>135</v>
      </c>
      <c r="D1003" s="3" t="s">
        <v>133</v>
      </c>
      <c r="E1003" s="121">
        <v>39135</v>
      </c>
      <c r="F1003" s="3" t="s">
        <v>158</v>
      </c>
      <c r="G1003" s="3">
        <v>200</v>
      </c>
      <c r="H1003" s="3">
        <v>4722</v>
      </c>
      <c r="I1003" s="3">
        <v>2044</v>
      </c>
      <c r="J1003" s="3">
        <v>2678</v>
      </c>
    </row>
    <row r="1004" spans="2:10" x14ac:dyDescent="0.25">
      <c r="B1004" s="120">
        <v>991</v>
      </c>
      <c r="C1004" s="122" t="s">
        <v>135</v>
      </c>
      <c r="D1004" s="122" t="s">
        <v>133</v>
      </c>
      <c r="E1004" s="123">
        <v>39160</v>
      </c>
      <c r="F1004" s="122" t="s">
        <v>158</v>
      </c>
      <c r="G1004" s="122">
        <v>420</v>
      </c>
      <c r="H1004" s="122">
        <v>7787</v>
      </c>
      <c r="I1004" s="122">
        <v>3557</v>
      </c>
      <c r="J1004" s="122">
        <v>4230</v>
      </c>
    </row>
    <row r="1005" spans="2:10" x14ac:dyDescent="0.25">
      <c r="B1005" s="120">
        <v>992</v>
      </c>
      <c r="C1005" s="3" t="s">
        <v>135</v>
      </c>
      <c r="D1005" s="3" t="s">
        <v>133</v>
      </c>
      <c r="E1005" s="121">
        <v>39181</v>
      </c>
      <c r="F1005" s="3" t="s">
        <v>158</v>
      </c>
      <c r="G1005" s="3">
        <v>700</v>
      </c>
      <c r="H1005" s="3">
        <v>15750</v>
      </c>
      <c r="I1005" s="3">
        <v>6888</v>
      </c>
      <c r="J1005" s="3">
        <v>8862</v>
      </c>
    </row>
    <row r="1006" spans="2:10" x14ac:dyDescent="0.25">
      <c r="B1006" s="120">
        <v>993</v>
      </c>
      <c r="C1006" s="122" t="s">
        <v>132</v>
      </c>
      <c r="D1006" s="122" t="s">
        <v>133</v>
      </c>
      <c r="E1006" s="123">
        <v>39225</v>
      </c>
      <c r="F1006" s="122" t="s">
        <v>158</v>
      </c>
      <c r="G1006" s="122">
        <v>700</v>
      </c>
      <c r="H1006" s="122">
        <v>12950</v>
      </c>
      <c r="I1006" s="122">
        <v>5929</v>
      </c>
      <c r="J1006" s="122">
        <v>7021</v>
      </c>
    </row>
    <row r="1007" spans="2:10" x14ac:dyDescent="0.25">
      <c r="B1007" s="120">
        <v>994</v>
      </c>
      <c r="C1007" s="3" t="s">
        <v>135</v>
      </c>
      <c r="D1007" s="3" t="s">
        <v>133</v>
      </c>
      <c r="E1007" s="121">
        <v>39511</v>
      </c>
      <c r="F1007" s="3" t="s">
        <v>158</v>
      </c>
      <c r="G1007" s="3">
        <v>361</v>
      </c>
      <c r="H1007" s="3">
        <v>6697</v>
      </c>
      <c r="I1007" s="3">
        <v>3059</v>
      </c>
      <c r="J1007" s="3">
        <v>3638</v>
      </c>
    </row>
    <row r="1008" spans="2:10" x14ac:dyDescent="0.25">
      <c r="B1008" s="120">
        <v>995</v>
      </c>
      <c r="C1008" s="122" t="s">
        <v>135</v>
      </c>
      <c r="D1008" s="122" t="s">
        <v>133</v>
      </c>
      <c r="E1008" s="123">
        <v>39591</v>
      </c>
      <c r="F1008" s="122" t="s">
        <v>158</v>
      </c>
      <c r="G1008" s="122">
        <v>602</v>
      </c>
      <c r="H1008" s="122">
        <v>13545</v>
      </c>
      <c r="I1008" s="122">
        <v>5924</v>
      </c>
      <c r="J1008" s="122">
        <v>7621</v>
      </c>
    </row>
    <row r="1009" spans="2:10" x14ac:dyDescent="0.25">
      <c r="B1009" s="120">
        <v>996</v>
      </c>
      <c r="C1009" s="3" t="s">
        <v>132</v>
      </c>
      <c r="D1009" s="3" t="s">
        <v>133</v>
      </c>
      <c r="E1009" s="121">
        <v>39643</v>
      </c>
      <c r="F1009" s="3" t="s">
        <v>158</v>
      </c>
      <c r="G1009" s="3">
        <v>602</v>
      </c>
      <c r="H1009" s="3">
        <v>11137</v>
      </c>
      <c r="I1009" s="3">
        <v>5099</v>
      </c>
      <c r="J1009" s="3">
        <v>6038</v>
      </c>
    </row>
    <row r="1010" spans="2:10" x14ac:dyDescent="0.25">
      <c r="B1010" s="120">
        <v>997</v>
      </c>
      <c r="C1010" s="122" t="s">
        <v>135</v>
      </c>
      <c r="D1010" s="122" t="s">
        <v>133</v>
      </c>
      <c r="E1010" s="123">
        <v>39765</v>
      </c>
      <c r="F1010" s="122" t="s">
        <v>158</v>
      </c>
      <c r="G1010" s="122">
        <v>172</v>
      </c>
      <c r="H1010" s="122">
        <v>4061</v>
      </c>
      <c r="I1010" s="122">
        <v>1758</v>
      </c>
      <c r="J1010" s="122">
        <v>2303</v>
      </c>
    </row>
    <row r="1011" spans="2:10" x14ac:dyDescent="0.25">
      <c r="B1011" s="120">
        <v>998</v>
      </c>
      <c r="C1011" s="3" t="s">
        <v>135</v>
      </c>
      <c r="D1011" s="3" t="s">
        <v>133</v>
      </c>
      <c r="E1011" s="121">
        <v>39122</v>
      </c>
      <c r="F1011" s="3" t="s">
        <v>159</v>
      </c>
      <c r="G1011" s="3">
        <v>480</v>
      </c>
      <c r="H1011" s="3">
        <v>9326</v>
      </c>
      <c r="I1011" s="3">
        <v>4066</v>
      </c>
      <c r="J1011" s="3">
        <v>5260</v>
      </c>
    </row>
    <row r="1012" spans="2:10" x14ac:dyDescent="0.25">
      <c r="B1012" s="120">
        <v>999</v>
      </c>
      <c r="C1012" s="122" t="s">
        <v>132</v>
      </c>
      <c r="D1012" s="122" t="s">
        <v>133</v>
      </c>
      <c r="E1012" s="123">
        <v>39155</v>
      </c>
      <c r="F1012" s="122" t="s">
        <v>159</v>
      </c>
      <c r="G1012" s="122">
        <v>240</v>
      </c>
      <c r="H1012" s="122">
        <v>4855</v>
      </c>
      <c r="I1012" s="122">
        <v>2033</v>
      </c>
      <c r="J1012" s="122">
        <v>2822</v>
      </c>
    </row>
    <row r="1013" spans="2:10" x14ac:dyDescent="0.25">
      <c r="B1013" s="120">
        <v>1000</v>
      </c>
      <c r="C1013" s="3" t="s">
        <v>137</v>
      </c>
      <c r="D1013" s="3" t="s">
        <v>133</v>
      </c>
      <c r="E1013" s="121">
        <v>39206</v>
      </c>
      <c r="F1013" s="3" t="s">
        <v>159</v>
      </c>
      <c r="G1013" s="3">
        <v>810</v>
      </c>
      <c r="H1013" s="3">
        <v>19318</v>
      </c>
      <c r="I1013" s="3">
        <v>8278</v>
      </c>
      <c r="J1013" s="3">
        <v>11040</v>
      </c>
    </row>
    <row r="1014" spans="2:10" x14ac:dyDescent="0.25">
      <c r="B1014" s="120">
        <v>1001</v>
      </c>
      <c r="C1014" s="122" t="s">
        <v>137</v>
      </c>
      <c r="D1014" s="122" t="s">
        <v>133</v>
      </c>
      <c r="E1014" s="123">
        <v>39290</v>
      </c>
      <c r="F1014" s="122" t="s">
        <v>159</v>
      </c>
      <c r="G1014" s="122">
        <v>140</v>
      </c>
      <c r="H1014" s="122">
        <v>3287</v>
      </c>
      <c r="I1014" s="122">
        <v>1378</v>
      </c>
      <c r="J1014" s="122">
        <v>1909</v>
      </c>
    </row>
    <row r="1015" spans="2:10" x14ac:dyDescent="0.25">
      <c r="B1015" s="120">
        <v>1002</v>
      </c>
      <c r="C1015" s="3" t="s">
        <v>137</v>
      </c>
      <c r="D1015" s="3" t="s">
        <v>133</v>
      </c>
      <c r="E1015" s="121">
        <v>39318</v>
      </c>
      <c r="F1015" s="3" t="s">
        <v>159</v>
      </c>
      <c r="G1015" s="3">
        <v>900</v>
      </c>
      <c r="H1015" s="3">
        <v>18846</v>
      </c>
      <c r="I1015" s="3">
        <v>9198</v>
      </c>
      <c r="J1015" s="3">
        <v>9648</v>
      </c>
    </row>
    <row r="1016" spans="2:10" x14ac:dyDescent="0.25">
      <c r="B1016" s="120">
        <v>1003</v>
      </c>
      <c r="C1016" s="122" t="s">
        <v>132</v>
      </c>
      <c r="D1016" s="122" t="s">
        <v>133</v>
      </c>
      <c r="E1016" s="123">
        <v>39377</v>
      </c>
      <c r="F1016" s="122" t="s">
        <v>159</v>
      </c>
      <c r="G1016" s="122">
        <v>110</v>
      </c>
      <c r="H1016" s="122">
        <v>1915</v>
      </c>
      <c r="I1016" s="122">
        <v>932</v>
      </c>
      <c r="J1016" s="122">
        <v>983</v>
      </c>
    </row>
    <row r="1017" spans="2:10" x14ac:dyDescent="0.25">
      <c r="B1017" s="120">
        <v>1004</v>
      </c>
      <c r="C1017" s="3" t="s">
        <v>137</v>
      </c>
      <c r="D1017" s="3" t="s">
        <v>133</v>
      </c>
      <c r="E1017" s="121">
        <v>39457</v>
      </c>
      <c r="F1017" s="3" t="s">
        <v>159</v>
      </c>
      <c r="G1017" s="3">
        <v>120</v>
      </c>
      <c r="H1017" s="3">
        <v>2827</v>
      </c>
      <c r="I1017" s="3">
        <v>1185</v>
      </c>
      <c r="J1017" s="3">
        <v>1642</v>
      </c>
    </row>
    <row r="1018" spans="2:10" x14ac:dyDescent="0.25">
      <c r="B1018" s="120">
        <v>1005</v>
      </c>
      <c r="C1018" s="122" t="s">
        <v>137</v>
      </c>
      <c r="D1018" s="122" t="s">
        <v>133</v>
      </c>
      <c r="E1018" s="123">
        <v>39500</v>
      </c>
      <c r="F1018" s="122" t="s">
        <v>159</v>
      </c>
      <c r="G1018" s="122">
        <v>697</v>
      </c>
      <c r="H1018" s="122">
        <v>16613</v>
      </c>
      <c r="I1018" s="122">
        <v>7119</v>
      </c>
      <c r="J1018" s="122">
        <v>9494</v>
      </c>
    </row>
    <row r="1019" spans="2:10" x14ac:dyDescent="0.25">
      <c r="B1019" s="120">
        <v>1006</v>
      </c>
      <c r="C1019" s="3" t="s">
        <v>137</v>
      </c>
      <c r="D1019" s="3" t="s">
        <v>133</v>
      </c>
      <c r="E1019" s="121">
        <v>39525</v>
      </c>
      <c r="F1019" s="3" t="s">
        <v>159</v>
      </c>
      <c r="G1019" s="3">
        <v>774</v>
      </c>
      <c r="H1019" s="3">
        <v>16208</v>
      </c>
      <c r="I1019" s="3">
        <v>7910</v>
      </c>
      <c r="J1019" s="3">
        <v>8298</v>
      </c>
    </row>
    <row r="1020" spans="2:10" x14ac:dyDescent="0.25">
      <c r="B1020" s="120">
        <v>1007</v>
      </c>
      <c r="C1020" s="122" t="s">
        <v>135</v>
      </c>
      <c r="D1020" s="122" t="s">
        <v>133</v>
      </c>
      <c r="E1020" s="123">
        <v>39575</v>
      </c>
      <c r="F1020" s="122" t="s">
        <v>159</v>
      </c>
      <c r="G1020" s="122">
        <v>413</v>
      </c>
      <c r="H1020" s="122">
        <v>8020</v>
      </c>
      <c r="I1020" s="122">
        <v>3497</v>
      </c>
      <c r="J1020" s="122">
        <v>4523</v>
      </c>
    </row>
    <row r="1021" spans="2:10" x14ac:dyDescent="0.25">
      <c r="B1021" s="120">
        <v>1008</v>
      </c>
      <c r="C1021" s="3" t="s">
        <v>132</v>
      </c>
      <c r="D1021" s="3" t="s">
        <v>133</v>
      </c>
      <c r="E1021" s="121">
        <v>39724</v>
      </c>
      <c r="F1021" s="3" t="s">
        <v>159</v>
      </c>
      <c r="G1021" s="3">
        <v>95</v>
      </c>
      <c r="H1021" s="3">
        <v>1647</v>
      </c>
      <c r="I1021" s="3">
        <v>802</v>
      </c>
      <c r="J1021" s="3">
        <v>845</v>
      </c>
    </row>
    <row r="1022" spans="2:10" x14ac:dyDescent="0.25">
      <c r="B1022" s="120">
        <v>1009</v>
      </c>
      <c r="C1022" s="122" t="s">
        <v>132</v>
      </c>
      <c r="D1022" s="122" t="s">
        <v>133</v>
      </c>
      <c r="E1022" s="123">
        <v>39772</v>
      </c>
      <c r="F1022" s="122" t="s">
        <v>159</v>
      </c>
      <c r="G1022" s="122">
        <v>206</v>
      </c>
      <c r="H1022" s="122">
        <v>4175</v>
      </c>
      <c r="I1022" s="122">
        <v>1748</v>
      </c>
      <c r="J1022" s="122">
        <v>2427</v>
      </c>
    </row>
    <row r="1023" spans="2:10" x14ac:dyDescent="0.25">
      <c r="B1023" s="120">
        <v>1010</v>
      </c>
      <c r="C1023" s="3" t="s">
        <v>135</v>
      </c>
      <c r="D1023" s="3" t="s">
        <v>133</v>
      </c>
      <c r="E1023" s="121">
        <v>39408</v>
      </c>
      <c r="F1023" s="3" t="s">
        <v>160</v>
      </c>
      <c r="G1023" s="3">
        <v>600</v>
      </c>
      <c r="H1023" s="3">
        <v>13860</v>
      </c>
      <c r="I1023" s="3">
        <v>5904</v>
      </c>
      <c r="J1023" s="3">
        <v>7956</v>
      </c>
    </row>
    <row r="1024" spans="2:10" x14ac:dyDescent="0.25">
      <c r="B1024" s="120">
        <v>1011</v>
      </c>
      <c r="C1024" s="122" t="s">
        <v>135</v>
      </c>
      <c r="D1024" s="122" t="s">
        <v>133</v>
      </c>
      <c r="E1024" s="123">
        <v>39707</v>
      </c>
      <c r="F1024" s="122" t="s">
        <v>160</v>
      </c>
      <c r="G1024" s="122">
        <v>516</v>
      </c>
      <c r="H1024" s="122">
        <v>11920</v>
      </c>
      <c r="I1024" s="122">
        <v>5077</v>
      </c>
      <c r="J1024" s="122">
        <v>6843</v>
      </c>
    </row>
    <row r="1025" spans="2:10" x14ac:dyDescent="0.25">
      <c r="B1025" s="120">
        <v>1012</v>
      </c>
      <c r="C1025" s="3" t="s">
        <v>135</v>
      </c>
      <c r="D1025" s="3" t="s">
        <v>133</v>
      </c>
      <c r="E1025" s="121">
        <v>39125</v>
      </c>
      <c r="F1025" s="3" t="s">
        <v>162</v>
      </c>
      <c r="G1025" s="3">
        <v>960</v>
      </c>
      <c r="H1025" s="3">
        <v>23309</v>
      </c>
      <c r="I1025" s="3">
        <v>9446</v>
      </c>
      <c r="J1025" s="3">
        <v>13863</v>
      </c>
    </row>
    <row r="1026" spans="2:10" x14ac:dyDescent="0.25">
      <c r="B1026" s="120">
        <v>1013</v>
      </c>
      <c r="C1026" s="122" t="s">
        <v>137</v>
      </c>
      <c r="D1026" s="122" t="s">
        <v>133</v>
      </c>
      <c r="E1026" s="123">
        <v>39128</v>
      </c>
      <c r="F1026" s="122" t="s">
        <v>162</v>
      </c>
      <c r="G1026" s="122">
        <v>990</v>
      </c>
      <c r="H1026" s="122">
        <v>21305</v>
      </c>
      <c r="I1026" s="122">
        <v>10118</v>
      </c>
      <c r="J1026" s="122">
        <v>11187</v>
      </c>
    </row>
    <row r="1027" spans="2:10" x14ac:dyDescent="0.25">
      <c r="B1027" s="120">
        <v>1014</v>
      </c>
      <c r="C1027" s="3" t="s">
        <v>137</v>
      </c>
      <c r="D1027" s="3" t="s">
        <v>133</v>
      </c>
      <c r="E1027" s="121">
        <v>39162</v>
      </c>
      <c r="F1027" s="3" t="s">
        <v>162</v>
      </c>
      <c r="G1027" s="3">
        <v>400</v>
      </c>
      <c r="H1027" s="3">
        <v>8752</v>
      </c>
      <c r="I1027" s="3">
        <v>4088</v>
      </c>
      <c r="J1027" s="3">
        <v>4664</v>
      </c>
    </row>
    <row r="1028" spans="2:10" x14ac:dyDescent="0.25">
      <c r="B1028" s="120">
        <v>1015</v>
      </c>
      <c r="C1028" s="122" t="s">
        <v>132</v>
      </c>
      <c r="D1028" s="122" t="s">
        <v>133</v>
      </c>
      <c r="E1028" s="123">
        <v>39230</v>
      </c>
      <c r="F1028" s="122" t="s">
        <v>162</v>
      </c>
      <c r="G1028" s="122">
        <v>960</v>
      </c>
      <c r="H1028" s="122">
        <v>19373</v>
      </c>
      <c r="I1028" s="122">
        <v>8131</v>
      </c>
      <c r="J1028" s="122">
        <v>11242</v>
      </c>
    </row>
    <row r="1029" spans="2:10" x14ac:dyDescent="0.25">
      <c r="B1029" s="120">
        <v>1016</v>
      </c>
      <c r="C1029" s="3" t="s">
        <v>135</v>
      </c>
      <c r="D1029" s="3" t="s">
        <v>133</v>
      </c>
      <c r="E1029" s="121">
        <v>39275</v>
      </c>
      <c r="F1029" s="3" t="s">
        <v>162</v>
      </c>
      <c r="G1029" s="3">
        <v>600</v>
      </c>
      <c r="H1029" s="3">
        <v>13080</v>
      </c>
      <c r="I1029" s="3">
        <v>5904</v>
      </c>
      <c r="J1029" s="3">
        <v>7176</v>
      </c>
    </row>
    <row r="1030" spans="2:10" x14ac:dyDescent="0.25">
      <c r="B1030" s="120">
        <v>1017</v>
      </c>
      <c r="C1030" s="122" t="s">
        <v>132</v>
      </c>
      <c r="D1030" s="122" t="s">
        <v>133</v>
      </c>
      <c r="E1030" s="123">
        <v>39303</v>
      </c>
      <c r="F1030" s="122" t="s">
        <v>162</v>
      </c>
      <c r="G1030" s="122">
        <v>400</v>
      </c>
      <c r="H1030" s="122">
        <v>9036</v>
      </c>
      <c r="I1030" s="122">
        <v>3936</v>
      </c>
      <c r="J1030" s="122">
        <v>5100</v>
      </c>
    </row>
    <row r="1031" spans="2:10" x14ac:dyDescent="0.25">
      <c r="B1031" s="120">
        <v>1018</v>
      </c>
      <c r="C1031" s="3" t="s">
        <v>137</v>
      </c>
      <c r="D1031" s="3" t="s">
        <v>133</v>
      </c>
      <c r="E1031" s="121">
        <v>39386</v>
      </c>
      <c r="F1031" s="3" t="s">
        <v>162</v>
      </c>
      <c r="G1031" s="3">
        <v>900</v>
      </c>
      <c r="H1031" s="3">
        <v>15759</v>
      </c>
      <c r="I1031" s="3">
        <v>7623</v>
      </c>
      <c r="J1031" s="3">
        <v>8136</v>
      </c>
    </row>
    <row r="1032" spans="2:10" x14ac:dyDescent="0.25">
      <c r="B1032" s="120">
        <v>1019</v>
      </c>
      <c r="C1032" s="122" t="s">
        <v>137</v>
      </c>
      <c r="D1032" s="122" t="s">
        <v>133</v>
      </c>
      <c r="E1032" s="123">
        <v>39468</v>
      </c>
      <c r="F1032" s="122" t="s">
        <v>162</v>
      </c>
      <c r="G1032" s="122">
        <v>774</v>
      </c>
      <c r="H1032" s="122">
        <v>13553</v>
      </c>
      <c r="I1032" s="122">
        <v>6556</v>
      </c>
      <c r="J1032" s="122">
        <v>6997</v>
      </c>
    </row>
    <row r="1033" spans="2:10" x14ac:dyDescent="0.25">
      <c r="B1033" s="120">
        <v>1020</v>
      </c>
      <c r="C1033" s="3" t="s">
        <v>132</v>
      </c>
      <c r="D1033" s="3" t="s">
        <v>133</v>
      </c>
      <c r="E1033" s="121">
        <v>39643</v>
      </c>
      <c r="F1033" s="3" t="s">
        <v>162</v>
      </c>
      <c r="G1033" s="3">
        <v>826</v>
      </c>
      <c r="H1033" s="3">
        <v>16661</v>
      </c>
      <c r="I1033" s="3">
        <v>6993</v>
      </c>
      <c r="J1033" s="3">
        <v>9668</v>
      </c>
    </row>
    <row r="1034" spans="2:10" x14ac:dyDescent="0.25">
      <c r="B1034" s="120">
        <v>1021</v>
      </c>
      <c r="C1034" s="122" t="s">
        <v>135</v>
      </c>
      <c r="D1034" s="122" t="s">
        <v>133</v>
      </c>
      <c r="E1034" s="123">
        <v>39680</v>
      </c>
      <c r="F1034" s="122" t="s">
        <v>162</v>
      </c>
      <c r="G1034" s="122">
        <v>826</v>
      </c>
      <c r="H1034" s="122">
        <v>20046</v>
      </c>
      <c r="I1034" s="122">
        <v>8124</v>
      </c>
      <c r="J1034" s="122">
        <v>11922</v>
      </c>
    </row>
    <row r="1035" spans="2:10" x14ac:dyDescent="0.25">
      <c r="B1035" s="120">
        <v>1022</v>
      </c>
      <c r="C1035" s="3" t="s">
        <v>132</v>
      </c>
      <c r="D1035" s="3" t="s">
        <v>133</v>
      </c>
      <c r="E1035" s="121">
        <v>39710</v>
      </c>
      <c r="F1035" s="3" t="s">
        <v>162</v>
      </c>
      <c r="G1035" s="3">
        <v>344</v>
      </c>
      <c r="H1035" s="3">
        <v>7771</v>
      </c>
      <c r="I1035" s="3">
        <v>3385</v>
      </c>
      <c r="J1035" s="3">
        <v>4386</v>
      </c>
    </row>
    <row r="1036" spans="2:10" x14ac:dyDescent="0.25">
      <c r="B1036" s="120">
        <v>1023</v>
      </c>
      <c r="C1036" s="122" t="s">
        <v>137</v>
      </c>
      <c r="D1036" s="122" t="s">
        <v>133</v>
      </c>
      <c r="E1036" s="123">
        <v>39717</v>
      </c>
      <c r="F1036" s="122" t="s">
        <v>162</v>
      </c>
      <c r="G1036" s="122">
        <v>851</v>
      </c>
      <c r="H1036" s="122">
        <v>18322</v>
      </c>
      <c r="I1036" s="122">
        <v>8701</v>
      </c>
      <c r="J1036" s="122">
        <v>9621</v>
      </c>
    </row>
    <row r="1037" spans="2:10" x14ac:dyDescent="0.25">
      <c r="B1037" s="120">
        <v>1024</v>
      </c>
      <c r="C1037" s="3" t="s">
        <v>135</v>
      </c>
      <c r="D1037" s="3" t="s">
        <v>133</v>
      </c>
      <c r="E1037" s="121">
        <v>39744</v>
      </c>
      <c r="F1037" s="3" t="s">
        <v>162</v>
      </c>
      <c r="G1037" s="3">
        <v>516</v>
      </c>
      <c r="H1037" s="3">
        <v>11249</v>
      </c>
      <c r="I1037" s="3">
        <v>5077</v>
      </c>
      <c r="J1037" s="3">
        <v>6172</v>
      </c>
    </row>
    <row r="1038" spans="2:10" x14ac:dyDescent="0.25">
      <c r="B1038" s="120">
        <v>1025</v>
      </c>
      <c r="C1038" s="122" t="s">
        <v>137</v>
      </c>
      <c r="D1038" s="122" t="s">
        <v>133</v>
      </c>
      <c r="E1038" s="123">
        <v>39804</v>
      </c>
      <c r="F1038" s="122" t="s">
        <v>162</v>
      </c>
      <c r="G1038" s="122">
        <v>344</v>
      </c>
      <c r="H1038" s="122">
        <v>7527</v>
      </c>
      <c r="I1038" s="122">
        <v>3516</v>
      </c>
      <c r="J1038" s="122">
        <v>4011</v>
      </c>
    </row>
    <row r="1039" spans="2:10" x14ac:dyDescent="0.25">
      <c r="B1039" s="120">
        <v>1026</v>
      </c>
      <c r="C1039" s="122" t="s">
        <v>137</v>
      </c>
      <c r="D1039" s="122" t="s">
        <v>133</v>
      </c>
      <c r="E1039" s="123">
        <v>39097</v>
      </c>
      <c r="F1039" s="122" t="s">
        <v>168</v>
      </c>
      <c r="G1039" s="122">
        <v>120</v>
      </c>
      <c r="H1039" s="122">
        <v>2296</v>
      </c>
      <c r="I1039" s="122">
        <v>1016</v>
      </c>
      <c r="J1039" s="122">
        <v>1280</v>
      </c>
    </row>
    <row r="1040" spans="2:10" x14ac:dyDescent="0.25">
      <c r="B1040" s="120">
        <v>1027</v>
      </c>
      <c r="C1040" s="3" t="s">
        <v>132</v>
      </c>
      <c r="D1040" s="3" t="s">
        <v>133</v>
      </c>
      <c r="E1040" s="121">
        <v>39176</v>
      </c>
      <c r="F1040" s="3" t="s">
        <v>168</v>
      </c>
      <c r="G1040" s="3">
        <v>300</v>
      </c>
      <c r="H1040" s="3">
        <v>6177</v>
      </c>
      <c r="I1040" s="3">
        <v>2541</v>
      </c>
      <c r="J1040" s="3">
        <v>3636</v>
      </c>
    </row>
    <row r="1041" spans="2:10" x14ac:dyDescent="0.25">
      <c r="B1041" s="120">
        <v>1028</v>
      </c>
      <c r="C1041" s="122" t="s">
        <v>132</v>
      </c>
      <c r="D1041" s="122" t="s">
        <v>133</v>
      </c>
      <c r="E1041" s="123">
        <v>39211</v>
      </c>
      <c r="F1041" s="122" t="s">
        <v>168</v>
      </c>
      <c r="G1041" s="122">
        <v>650</v>
      </c>
      <c r="H1041" s="122">
        <v>16348</v>
      </c>
      <c r="I1041" s="122">
        <v>6643</v>
      </c>
      <c r="J1041" s="122">
        <v>9705</v>
      </c>
    </row>
    <row r="1042" spans="2:10" x14ac:dyDescent="0.25">
      <c r="B1042" s="120">
        <v>1029</v>
      </c>
      <c r="C1042" s="3" t="s">
        <v>137</v>
      </c>
      <c r="D1042" s="3" t="s">
        <v>133</v>
      </c>
      <c r="E1042" s="121">
        <v>39232</v>
      </c>
      <c r="F1042" s="3" t="s">
        <v>168</v>
      </c>
      <c r="G1042" s="3">
        <v>140</v>
      </c>
      <c r="H1042" s="3">
        <v>3168</v>
      </c>
      <c r="I1042" s="3">
        <v>1378</v>
      </c>
      <c r="J1042" s="3">
        <v>1790</v>
      </c>
    </row>
    <row r="1043" spans="2:10" x14ac:dyDescent="0.25">
      <c r="B1043" s="120">
        <v>1030</v>
      </c>
      <c r="C1043" s="122" t="s">
        <v>132</v>
      </c>
      <c r="D1043" s="122" t="s">
        <v>133</v>
      </c>
      <c r="E1043" s="123">
        <v>39483</v>
      </c>
      <c r="F1043" s="122" t="s">
        <v>168</v>
      </c>
      <c r="G1043" s="122">
        <v>559</v>
      </c>
      <c r="H1043" s="122">
        <v>14059</v>
      </c>
      <c r="I1043" s="122">
        <v>5713</v>
      </c>
      <c r="J1043" s="122">
        <v>8346</v>
      </c>
    </row>
    <row r="1044" spans="2:10" x14ac:dyDescent="0.25">
      <c r="B1044" s="120">
        <v>1031</v>
      </c>
      <c r="C1044" s="3" t="s">
        <v>132</v>
      </c>
      <c r="D1044" s="3" t="s">
        <v>133</v>
      </c>
      <c r="E1044" s="121">
        <v>39737</v>
      </c>
      <c r="F1044" s="3" t="s">
        <v>168</v>
      </c>
      <c r="G1044" s="3">
        <v>258</v>
      </c>
      <c r="H1044" s="3">
        <v>5312</v>
      </c>
      <c r="I1044" s="3">
        <v>2185</v>
      </c>
      <c r="J1044" s="3">
        <v>3127</v>
      </c>
    </row>
    <row r="1045" spans="2:10" x14ac:dyDescent="0.25">
      <c r="B1045" s="120">
        <v>1032</v>
      </c>
      <c r="C1045" s="122" t="s">
        <v>137</v>
      </c>
      <c r="D1045" s="122" t="s">
        <v>133</v>
      </c>
      <c r="E1045" s="123">
        <v>39741</v>
      </c>
      <c r="F1045" s="122" t="s">
        <v>168</v>
      </c>
      <c r="G1045" s="122">
        <v>120</v>
      </c>
      <c r="H1045" s="122">
        <v>2724</v>
      </c>
      <c r="I1045" s="122">
        <v>1185</v>
      </c>
      <c r="J1045" s="122">
        <v>1539</v>
      </c>
    </row>
    <row r="1046" spans="2:10" x14ac:dyDescent="0.25">
      <c r="B1046" s="120">
        <v>1033</v>
      </c>
      <c r="C1046" s="3" t="s">
        <v>137</v>
      </c>
      <c r="D1046" s="3" t="s">
        <v>133</v>
      </c>
      <c r="E1046" s="121">
        <v>39771</v>
      </c>
      <c r="F1046" s="3" t="s">
        <v>168</v>
      </c>
      <c r="G1046" s="3">
        <v>103</v>
      </c>
      <c r="H1046" s="3">
        <v>1975</v>
      </c>
      <c r="I1046" s="3">
        <v>874</v>
      </c>
      <c r="J1046" s="3">
        <v>1101</v>
      </c>
    </row>
    <row r="1047" spans="2:10" x14ac:dyDescent="0.25">
      <c r="B1047" s="120">
        <v>1034</v>
      </c>
      <c r="C1047" s="122" t="s">
        <v>137</v>
      </c>
      <c r="D1047" s="122" t="s">
        <v>133</v>
      </c>
      <c r="E1047" s="123">
        <v>39454</v>
      </c>
      <c r="F1047" s="122" t="s">
        <v>171</v>
      </c>
      <c r="G1047" s="122">
        <v>516</v>
      </c>
      <c r="H1047" s="122">
        <v>12043</v>
      </c>
      <c r="I1047" s="122">
        <v>5077</v>
      </c>
      <c r="J1047" s="122">
        <v>6966</v>
      </c>
    </row>
    <row r="1048" spans="2:10" x14ac:dyDescent="0.25">
      <c r="B1048" s="120">
        <v>1035</v>
      </c>
      <c r="C1048" s="122" t="s">
        <v>135</v>
      </c>
      <c r="D1048" s="122" t="s">
        <v>139</v>
      </c>
      <c r="E1048" s="123">
        <v>39134</v>
      </c>
      <c r="F1048" s="122" t="s">
        <v>176</v>
      </c>
      <c r="G1048" s="122">
        <v>240</v>
      </c>
      <c r="H1048" s="122">
        <v>4308</v>
      </c>
      <c r="I1048" s="122">
        <v>2033</v>
      </c>
      <c r="J1048" s="122">
        <v>2275</v>
      </c>
    </row>
    <row r="1049" spans="2:10" x14ac:dyDescent="0.25">
      <c r="B1049" s="120">
        <v>1036</v>
      </c>
      <c r="C1049" s="3" t="s">
        <v>135</v>
      </c>
      <c r="D1049" s="3" t="s">
        <v>139</v>
      </c>
      <c r="E1049" s="121">
        <v>39170</v>
      </c>
      <c r="F1049" s="3" t="s">
        <v>176</v>
      </c>
      <c r="G1049" s="3">
        <v>650</v>
      </c>
      <c r="H1049" s="3">
        <v>11661</v>
      </c>
      <c r="I1049" s="3">
        <v>5506</v>
      </c>
      <c r="J1049" s="3">
        <v>6155</v>
      </c>
    </row>
    <row r="1050" spans="2:10" x14ac:dyDescent="0.25">
      <c r="B1050" s="120">
        <v>1037</v>
      </c>
      <c r="C1050" s="122" t="s">
        <v>137</v>
      </c>
      <c r="D1050" s="122" t="s">
        <v>139</v>
      </c>
      <c r="E1050" s="123">
        <v>39195</v>
      </c>
      <c r="F1050" s="122" t="s">
        <v>176</v>
      </c>
      <c r="G1050" s="122">
        <v>1200</v>
      </c>
      <c r="H1050" s="122">
        <v>28728</v>
      </c>
      <c r="I1050" s="122">
        <v>12264</v>
      </c>
      <c r="J1050" s="122">
        <v>16464</v>
      </c>
    </row>
    <row r="1051" spans="2:10" x14ac:dyDescent="0.25">
      <c r="B1051" s="120">
        <v>1038</v>
      </c>
      <c r="C1051" s="3" t="s">
        <v>132</v>
      </c>
      <c r="D1051" s="3" t="s">
        <v>139</v>
      </c>
      <c r="E1051" s="121">
        <v>39223</v>
      </c>
      <c r="F1051" s="3" t="s">
        <v>176</v>
      </c>
      <c r="G1051" s="3">
        <v>560</v>
      </c>
      <c r="H1051" s="3">
        <v>12992</v>
      </c>
      <c r="I1051" s="3">
        <v>5723</v>
      </c>
      <c r="J1051" s="3">
        <v>7269</v>
      </c>
    </row>
    <row r="1052" spans="2:10" x14ac:dyDescent="0.25">
      <c r="B1052" s="120">
        <v>1039</v>
      </c>
      <c r="C1052" s="122" t="s">
        <v>132</v>
      </c>
      <c r="D1052" s="122" t="s">
        <v>139</v>
      </c>
      <c r="E1052" s="123">
        <v>39356</v>
      </c>
      <c r="F1052" s="122" t="s">
        <v>176</v>
      </c>
      <c r="G1052" s="122">
        <v>640</v>
      </c>
      <c r="H1052" s="122">
        <v>10842</v>
      </c>
      <c r="I1052" s="122">
        <v>5421</v>
      </c>
      <c r="J1052" s="122">
        <v>5421</v>
      </c>
    </row>
    <row r="1053" spans="2:10" x14ac:dyDescent="0.25">
      <c r="B1053" s="120">
        <v>1040</v>
      </c>
      <c r="C1053" s="3" t="s">
        <v>132</v>
      </c>
      <c r="D1053" s="3" t="s">
        <v>139</v>
      </c>
      <c r="E1053" s="121">
        <v>39514</v>
      </c>
      <c r="F1053" s="3" t="s">
        <v>176</v>
      </c>
      <c r="G1053" s="3">
        <v>504</v>
      </c>
      <c r="H1053" s="3">
        <v>11693</v>
      </c>
      <c r="I1053" s="3">
        <v>5151</v>
      </c>
      <c r="J1053" s="3">
        <v>6542</v>
      </c>
    </row>
    <row r="1054" spans="2:10" x14ac:dyDescent="0.25">
      <c r="B1054" s="120">
        <v>1041</v>
      </c>
      <c r="C1054" s="122" t="s">
        <v>132</v>
      </c>
      <c r="D1054" s="122" t="s">
        <v>139</v>
      </c>
      <c r="E1054" s="123">
        <v>39526</v>
      </c>
      <c r="F1054" s="122" t="s">
        <v>176</v>
      </c>
      <c r="G1054" s="122">
        <v>576</v>
      </c>
      <c r="H1054" s="122">
        <v>9758</v>
      </c>
      <c r="I1054" s="122">
        <v>4879</v>
      </c>
      <c r="J1054" s="122">
        <v>4879</v>
      </c>
    </row>
    <row r="1055" spans="2:10" x14ac:dyDescent="0.25">
      <c r="B1055" s="120">
        <v>1042</v>
      </c>
      <c r="C1055" s="3" t="s">
        <v>137</v>
      </c>
      <c r="D1055" s="3" t="s">
        <v>139</v>
      </c>
      <c r="E1055" s="121">
        <v>39769</v>
      </c>
      <c r="F1055" s="3" t="s">
        <v>176</v>
      </c>
      <c r="G1055" s="3">
        <v>1080</v>
      </c>
      <c r="H1055" s="3">
        <v>25855</v>
      </c>
      <c r="I1055" s="3">
        <v>11038</v>
      </c>
      <c r="J1055" s="3">
        <v>14817</v>
      </c>
    </row>
    <row r="1056" spans="2:10" x14ac:dyDescent="0.25">
      <c r="B1056" s="120">
        <v>1043</v>
      </c>
      <c r="C1056" s="122" t="s">
        <v>135</v>
      </c>
      <c r="D1056" s="122" t="s">
        <v>139</v>
      </c>
      <c r="E1056" s="123">
        <v>39778</v>
      </c>
      <c r="F1056" s="122" t="s">
        <v>176</v>
      </c>
      <c r="G1056" s="122">
        <v>216</v>
      </c>
      <c r="H1056" s="122">
        <v>3877</v>
      </c>
      <c r="I1056" s="122">
        <v>1830</v>
      </c>
      <c r="J1056" s="122">
        <v>2047</v>
      </c>
    </row>
    <row r="1057" spans="2:10" x14ac:dyDescent="0.25">
      <c r="B1057" s="120">
        <v>1044</v>
      </c>
      <c r="C1057" s="3" t="s">
        <v>135</v>
      </c>
      <c r="D1057" s="3" t="s">
        <v>139</v>
      </c>
      <c r="E1057" s="121">
        <v>39812</v>
      </c>
      <c r="F1057" s="3" t="s">
        <v>176</v>
      </c>
      <c r="G1057" s="3">
        <v>585</v>
      </c>
      <c r="H1057" s="3">
        <v>10495</v>
      </c>
      <c r="I1057" s="3">
        <v>4955</v>
      </c>
      <c r="J1057" s="3">
        <v>5540</v>
      </c>
    </row>
    <row r="1058" spans="2:10" x14ac:dyDescent="0.25">
      <c r="B1058" s="120">
        <v>1045</v>
      </c>
      <c r="C1058" s="3" t="s">
        <v>137</v>
      </c>
      <c r="D1058" s="3" t="s">
        <v>139</v>
      </c>
      <c r="E1058" s="121">
        <v>39133</v>
      </c>
      <c r="F1058" s="3" t="s">
        <v>149</v>
      </c>
      <c r="G1058" s="3">
        <v>180</v>
      </c>
      <c r="H1058" s="3">
        <v>3611</v>
      </c>
      <c r="I1058" s="3">
        <v>1525</v>
      </c>
      <c r="J1058" s="3">
        <v>2086</v>
      </c>
    </row>
    <row r="1059" spans="2:10" x14ac:dyDescent="0.25">
      <c r="B1059" s="120">
        <v>1046</v>
      </c>
      <c r="C1059" s="122" t="s">
        <v>135</v>
      </c>
      <c r="D1059" s="122" t="s">
        <v>139</v>
      </c>
      <c r="E1059" s="123">
        <v>39267</v>
      </c>
      <c r="F1059" s="122" t="s">
        <v>149</v>
      </c>
      <c r="G1059" s="122">
        <v>270</v>
      </c>
      <c r="H1059" s="122">
        <v>5678</v>
      </c>
      <c r="I1059" s="122">
        <v>2287</v>
      </c>
      <c r="J1059" s="122">
        <v>3391</v>
      </c>
    </row>
    <row r="1060" spans="2:10" x14ac:dyDescent="0.25">
      <c r="B1060" s="120">
        <v>1047</v>
      </c>
      <c r="C1060" s="3" t="s">
        <v>135</v>
      </c>
      <c r="D1060" s="3" t="s">
        <v>139</v>
      </c>
      <c r="E1060" s="121">
        <v>39352</v>
      </c>
      <c r="F1060" s="3" t="s">
        <v>149</v>
      </c>
      <c r="G1060" s="3">
        <v>630</v>
      </c>
      <c r="H1060" s="3">
        <v>11995</v>
      </c>
      <c r="I1060" s="3">
        <v>5336</v>
      </c>
      <c r="J1060" s="3">
        <v>6659</v>
      </c>
    </row>
    <row r="1061" spans="2:10" x14ac:dyDescent="0.25">
      <c r="B1061" s="120">
        <v>1048</v>
      </c>
      <c r="C1061" s="122" t="s">
        <v>137</v>
      </c>
      <c r="D1061" s="122" t="s">
        <v>139</v>
      </c>
      <c r="E1061" s="123">
        <v>39392</v>
      </c>
      <c r="F1061" s="122" t="s">
        <v>149</v>
      </c>
      <c r="G1061" s="122">
        <v>800</v>
      </c>
      <c r="H1061" s="122">
        <v>17504</v>
      </c>
      <c r="I1061" s="122">
        <v>8176</v>
      </c>
      <c r="J1061" s="122">
        <v>9328</v>
      </c>
    </row>
    <row r="1062" spans="2:10" x14ac:dyDescent="0.25">
      <c r="B1062" s="120">
        <v>1049</v>
      </c>
      <c r="C1062" s="3" t="s">
        <v>132</v>
      </c>
      <c r="D1062" s="3" t="s">
        <v>139</v>
      </c>
      <c r="E1062" s="121">
        <v>39407</v>
      </c>
      <c r="F1062" s="3" t="s">
        <v>149</v>
      </c>
      <c r="G1062" s="3">
        <v>520</v>
      </c>
      <c r="H1062" s="3">
        <v>11352</v>
      </c>
      <c r="I1062" s="3">
        <v>5314</v>
      </c>
      <c r="J1062" s="3">
        <v>6038</v>
      </c>
    </row>
    <row r="1063" spans="2:10" x14ac:dyDescent="0.25">
      <c r="B1063" s="120">
        <v>1050</v>
      </c>
      <c r="C1063" s="122" t="s">
        <v>132</v>
      </c>
      <c r="D1063" s="122" t="s">
        <v>139</v>
      </c>
      <c r="E1063" s="123">
        <v>39413</v>
      </c>
      <c r="F1063" s="122" t="s">
        <v>149</v>
      </c>
      <c r="G1063" s="122">
        <v>1120</v>
      </c>
      <c r="H1063" s="122">
        <v>24024</v>
      </c>
      <c r="I1063" s="122">
        <v>11021</v>
      </c>
      <c r="J1063" s="122">
        <v>13003</v>
      </c>
    </row>
    <row r="1064" spans="2:10" x14ac:dyDescent="0.25">
      <c r="B1064" s="120">
        <v>1051</v>
      </c>
      <c r="C1064" s="3" t="s">
        <v>137</v>
      </c>
      <c r="D1064" s="3" t="s">
        <v>139</v>
      </c>
      <c r="E1064" s="121">
        <v>39507</v>
      </c>
      <c r="F1064" s="3" t="s">
        <v>149</v>
      </c>
      <c r="G1064" s="3">
        <v>162</v>
      </c>
      <c r="H1064" s="3">
        <v>3250</v>
      </c>
      <c r="I1064" s="3">
        <v>1373</v>
      </c>
      <c r="J1064" s="3">
        <v>1877</v>
      </c>
    </row>
    <row r="1065" spans="2:10" x14ac:dyDescent="0.25">
      <c r="B1065" s="120">
        <v>1052</v>
      </c>
      <c r="C1065" s="122" t="s">
        <v>135</v>
      </c>
      <c r="D1065" s="122" t="s">
        <v>139</v>
      </c>
      <c r="E1065" s="123">
        <v>39567</v>
      </c>
      <c r="F1065" s="122" t="s">
        <v>149</v>
      </c>
      <c r="G1065" s="122">
        <v>243</v>
      </c>
      <c r="H1065" s="122">
        <v>5110</v>
      </c>
      <c r="I1065" s="122">
        <v>2058</v>
      </c>
      <c r="J1065" s="122">
        <v>3052</v>
      </c>
    </row>
    <row r="1066" spans="2:10" x14ac:dyDescent="0.25">
      <c r="B1066" s="120">
        <v>1053</v>
      </c>
      <c r="C1066" s="3" t="s">
        <v>132</v>
      </c>
      <c r="D1066" s="3" t="s">
        <v>139</v>
      </c>
      <c r="E1066" s="121">
        <v>39616</v>
      </c>
      <c r="F1066" s="3" t="s">
        <v>149</v>
      </c>
      <c r="G1066" s="3">
        <v>468</v>
      </c>
      <c r="H1066" s="3">
        <v>10217</v>
      </c>
      <c r="I1066" s="3">
        <v>4783</v>
      </c>
      <c r="J1066" s="3">
        <v>5434</v>
      </c>
    </row>
    <row r="1067" spans="2:10" x14ac:dyDescent="0.25">
      <c r="B1067" s="120">
        <v>1054</v>
      </c>
      <c r="C1067" s="122" t="s">
        <v>132</v>
      </c>
      <c r="D1067" s="122" t="s">
        <v>139</v>
      </c>
      <c r="E1067" s="123">
        <v>39688</v>
      </c>
      <c r="F1067" s="122" t="s">
        <v>149</v>
      </c>
      <c r="G1067" s="122">
        <v>1008</v>
      </c>
      <c r="H1067" s="122">
        <v>21622</v>
      </c>
      <c r="I1067" s="122">
        <v>9919</v>
      </c>
      <c r="J1067" s="122">
        <v>11703</v>
      </c>
    </row>
    <row r="1068" spans="2:10" x14ac:dyDescent="0.25">
      <c r="B1068" s="120">
        <v>1055</v>
      </c>
      <c r="C1068" s="3" t="s">
        <v>135</v>
      </c>
      <c r="D1068" s="3" t="s">
        <v>139</v>
      </c>
      <c r="E1068" s="121">
        <v>39742</v>
      </c>
      <c r="F1068" s="3" t="s">
        <v>149</v>
      </c>
      <c r="G1068" s="3">
        <v>567</v>
      </c>
      <c r="H1068" s="3">
        <v>10796</v>
      </c>
      <c r="I1068" s="3">
        <v>4802</v>
      </c>
      <c r="J1068" s="3">
        <v>5994</v>
      </c>
    </row>
    <row r="1069" spans="2:10" x14ac:dyDescent="0.25">
      <c r="B1069" s="120">
        <v>1056</v>
      </c>
      <c r="C1069" s="122" t="s">
        <v>137</v>
      </c>
      <c r="D1069" s="122" t="s">
        <v>139</v>
      </c>
      <c r="E1069" s="123">
        <v>39780</v>
      </c>
      <c r="F1069" s="122" t="s">
        <v>149</v>
      </c>
      <c r="G1069" s="122">
        <v>720</v>
      </c>
      <c r="H1069" s="122">
        <v>15754</v>
      </c>
      <c r="I1069" s="122">
        <v>7358</v>
      </c>
      <c r="J1069" s="122">
        <v>8396</v>
      </c>
    </row>
    <row r="1070" spans="2:10" x14ac:dyDescent="0.25">
      <c r="B1070" s="120">
        <v>1057</v>
      </c>
      <c r="C1070" s="3" t="s">
        <v>132</v>
      </c>
      <c r="D1070" s="3" t="s">
        <v>139</v>
      </c>
      <c r="E1070" s="121">
        <v>39155</v>
      </c>
      <c r="F1070" s="3" t="s">
        <v>151</v>
      </c>
      <c r="G1070" s="3">
        <v>1170</v>
      </c>
      <c r="H1070" s="3">
        <v>29753</v>
      </c>
      <c r="I1070" s="3">
        <v>11957</v>
      </c>
      <c r="J1070" s="3">
        <v>17796</v>
      </c>
    </row>
    <row r="1071" spans="2:10" x14ac:dyDescent="0.25">
      <c r="B1071" s="120">
        <v>1058</v>
      </c>
      <c r="C1071" s="122" t="s">
        <v>135</v>
      </c>
      <c r="D1071" s="122" t="s">
        <v>139</v>
      </c>
      <c r="E1071" s="123">
        <v>39350</v>
      </c>
      <c r="F1071" s="122" t="s">
        <v>151</v>
      </c>
      <c r="G1071" s="122">
        <v>980</v>
      </c>
      <c r="H1071" s="122">
        <v>21570</v>
      </c>
      <c r="I1071" s="122">
        <v>9643</v>
      </c>
      <c r="J1071" s="122">
        <v>11927</v>
      </c>
    </row>
    <row r="1072" spans="2:10" x14ac:dyDescent="0.25">
      <c r="B1072" s="120">
        <v>1059</v>
      </c>
      <c r="C1072" s="3" t="s">
        <v>135</v>
      </c>
      <c r="D1072" s="3" t="s">
        <v>139</v>
      </c>
      <c r="E1072" s="121">
        <v>39492</v>
      </c>
      <c r="F1072" s="3" t="s">
        <v>151</v>
      </c>
      <c r="G1072" s="3">
        <v>882</v>
      </c>
      <c r="H1072" s="3">
        <v>19413</v>
      </c>
      <c r="I1072" s="3">
        <v>8679</v>
      </c>
      <c r="J1072" s="3">
        <v>10734</v>
      </c>
    </row>
    <row r="1073" spans="2:10" x14ac:dyDescent="0.25">
      <c r="B1073" s="120">
        <v>1060</v>
      </c>
      <c r="C1073" s="122" t="s">
        <v>132</v>
      </c>
      <c r="D1073" s="122" t="s">
        <v>139</v>
      </c>
      <c r="E1073" s="123">
        <v>39561</v>
      </c>
      <c r="F1073" s="122" t="s">
        <v>151</v>
      </c>
      <c r="G1073" s="122">
        <v>1053</v>
      </c>
      <c r="H1073" s="122">
        <v>26778</v>
      </c>
      <c r="I1073" s="122">
        <v>10761</v>
      </c>
      <c r="J1073" s="122">
        <v>16017</v>
      </c>
    </row>
    <row r="1074" spans="2:10" x14ac:dyDescent="0.25">
      <c r="B1074" s="120">
        <v>1061</v>
      </c>
      <c r="C1074" s="3" t="s">
        <v>132</v>
      </c>
      <c r="D1074" s="3" t="s">
        <v>139</v>
      </c>
      <c r="E1074" s="121">
        <v>39170</v>
      </c>
      <c r="F1074" s="3" t="s">
        <v>152</v>
      </c>
      <c r="G1074" s="3">
        <v>1040</v>
      </c>
      <c r="H1074" s="3">
        <v>20134</v>
      </c>
      <c r="I1074" s="3">
        <v>8809</v>
      </c>
      <c r="J1074" s="3">
        <v>11325</v>
      </c>
    </row>
    <row r="1075" spans="2:10" x14ac:dyDescent="0.25">
      <c r="B1075" s="120">
        <v>1062</v>
      </c>
      <c r="C1075" s="122" t="s">
        <v>132</v>
      </c>
      <c r="D1075" s="122" t="s">
        <v>139</v>
      </c>
      <c r="E1075" s="123">
        <v>39310</v>
      </c>
      <c r="F1075" s="122" t="s">
        <v>152</v>
      </c>
      <c r="G1075" s="122">
        <v>1100</v>
      </c>
      <c r="H1075" s="122">
        <v>27841</v>
      </c>
      <c r="I1075" s="122">
        <v>11242</v>
      </c>
      <c r="J1075" s="122">
        <v>16599</v>
      </c>
    </row>
    <row r="1076" spans="2:10" x14ac:dyDescent="0.25">
      <c r="B1076" s="120">
        <v>1063</v>
      </c>
      <c r="C1076" s="3" t="s">
        <v>135</v>
      </c>
      <c r="D1076" s="3" t="s">
        <v>139</v>
      </c>
      <c r="E1076" s="121">
        <v>39408</v>
      </c>
      <c r="F1076" s="3" t="s">
        <v>152</v>
      </c>
      <c r="G1076" s="3">
        <v>700</v>
      </c>
      <c r="H1076" s="3">
        <v>13090</v>
      </c>
      <c r="I1076" s="3">
        <v>5929</v>
      </c>
      <c r="J1076" s="3">
        <v>7161</v>
      </c>
    </row>
    <row r="1077" spans="2:10" x14ac:dyDescent="0.25">
      <c r="B1077" s="120">
        <v>1064</v>
      </c>
      <c r="C1077" s="122" t="s">
        <v>132</v>
      </c>
      <c r="D1077" s="122" t="s">
        <v>139</v>
      </c>
      <c r="E1077" s="123">
        <v>39541</v>
      </c>
      <c r="F1077" s="122" t="s">
        <v>152</v>
      </c>
      <c r="G1077" s="122">
        <v>936</v>
      </c>
      <c r="H1077" s="122">
        <v>18121</v>
      </c>
      <c r="I1077" s="122">
        <v>7928</v>
      </c>
      <c r="J1077" s="122">
        <v>10193</v>
      </c>
    </row>
    <row r="1078" spans="2:10" x14ac:dyDescent="0.25">
      <c r="B1078" s="120">
        <v>1065</v>
      </c>
      <c r="C1078" s="3" t="s">
        <v>135</v>
      </c>
      <c r="D1078" s="3" t="s">
        <v>139</v>
      </c>
      <c r="E1078" s="121">
        <v>39759</v>
      </c>
      <c r="F1078" s="3" t="s">
        <v>152</v>
      </c>
      <c r="G1078" s="3">
        <v>630</v>
      </c>
      <c r="H1078" s="3">
        <v>11781</v>
      </c>
      <c r="I1078" s="3">
        <v>5336</v>
      </c>
      <c r="J1078" s="3">
        <v>6445</v>
      </c>
    </row>
    <row r="1079" spans="2:10" x14ac:dyDescent="0.25">
      <c r="B1079" s="120">
        <v>1066</v>
      </c>
      <c r="C1079" s="122" t="s">
        <v>132</v>
      </c>
      <c r="D1079" s="122" t="s">
        <v>139</v>
      </c>
      <c r="E1079" s="123">
        <v>39780</v>
      </c>
      <c r="F1079" s="122" t="s">
        <v>152</v>
      </c>
      <c r="G1079" s="122">
        <v>990</v>
      </c>
      <c r="H1079" s="122">
        <v>25057</v>
      </c>
      <c r="I1079" s="122">
        <v>10118</v>
      </c>
      <c r="J1079" s="122">
        <v>14939</v>
      </c>
    </row>
    <row r="1080" spans="2:10" x14ac:dyDescent="0.25">
      <c r="B1080" s="120">
        <v>1067</v>
      </c>
      <c r="C1080" s="3" t="s">
        <v>137</v>
      </c>
      <c r="D1080" s="3" t="s">
        <v>139</v>
      </c>
      <c r="E1080" s="121">
        <v>39224</v>
      </c>
      <c r="F1080" s="3" t="s">
        <v>173</v>
      </c>
      <c r="G1080" s="3">
        <v>770</v>
      </c>
      <c r="H1080" s="3">
        <v>15546</v>
      </c>
      <c r="I1080" s="3">
        <v>6522</v>
      </c>
      <c r="J1080" s="3">
        <v>9024</v>
      </c>
    </row>
    <row r="1081" spans="2:10" x14ac:dyDescent="0.25">
      <c r="B1081" s="120">
        <v>1068</v>
      </c>
      <c r="C1081" s="122" t="s">
        <v>137</v>
      </c>
      <c r="D1081" s="122" t="s">
        <v>139</v>
      </c>
      <c r="E1081" s="123">
        <v>39736</v>
      </c>
      <c r="F1081" s="122" t="s">
        <v>173</v>
      </c>
      <c r="G1081" s="122">
        <v>693</v>
      </c>
      <c r="H1081" s="122">
        <v>13991</v>
      </c>
      <c r="I1081" s="122">
        <v>5870</v>
      </c>
      <c r="J1081" s="122">
        <v>8121</v>
      </c>
    </row>
    <row r="1082" spans="2:10" x14ac:dyDescent="0.25">
      <c r="B1082" s="120">
        <v>1069</v>
      </c>
      <c r="C1082" s="3" t="s">
        <v>132</v>
      </c>
      <c r="D1082" s="3" t="s">
        <v>139</v>
      </c>
      <c r="E1082" s="121">
        <v>39093</v>
      </c>
      <c r="F1082" s="3" t="s">
        <v>155</v>
      </c>
      <c r="G1082" s="3">
        <v>900</v>
      </c>
      <c r="H1082" s="3">
        <v>21717</v>
      </c>
      <c r="I1082" s="3">
        <v>9198</v>
      </c>
      <c r="J1082" s="3">
        <v>12519</v>
      </c>
    </row>
    <row r="1083" spans="2:10" x14ac:dyDescent="0.25">
      <c r="B1083" s="120">
        <v>1070</v>
      </c>
      <c r="C1083" s="122" t="s">
        <v>132</v>
      </c>
      <c r="D1083" s="122" t="s">
        <v>139</v>
      </c>
      <c r="E1083" s="123">
        <v>39555</v>
      </c>
      <c r="F1083" s="122" t="s">
        <v>155</v>
      </c>
      <c r="G1083" s="122">
        <v>810</v>
      </c>
      <c r="H1083" s="122">
        <v>19545</v>
      </c>
      <c r="I1083" s="122">
        <v>8278</v>
      </c>
      <c r="J1083" s="122">
        <v>11267</v>
      </c>
    </row>
    <row r="1084" spans="2:10" x14ac:dyDescent="0.25">
      <c r="B1084" s="120">
        <v>1071</v>
      </c>
      <c r="C1084" s="3" t="s">
        <v>135</v>
      </c>
      <c r="D1084" s="3" t="s">
        <v>139</v>
      </c>
      <c r="E1084" s="121">
        <v>39086</v>
      </c>
      <c r="F1084" s="3" t="s">
        <v>156</v>
      </c>
      <c r="G1084" s="3">
        <v>260</v>
      </c>
      <c r="H1084" s="3">
        <v>6373</v>
      </c>
      <c r="I1084" s="3">
        <v>2657</v>
      </c>
      <c r="J1084" s="3">
        <v>3716</v>
      </c>
    </row>
    <row r="1085" spans="2:10" x14ac:dyDescent="0.25">
      <c r="B1085" s="120">
        <v>1072</v>
      </c>
      <c r="C1085" s="122" t="s">
        <v>132</v>
      </c>
      <c r="D1085" s="122" t="s">
        <v>139</v>
      </c>
      <c r="E1085" s="123">
        <v>39127</v>
      </c>
      <c r="F1085" s="122" t="s">
        <v>156</v>
      </c>
      <c r="G1085" s="122">
        <v>480</v>
      </c>
      <c r="H1085" s="122">
        <v>9624</v>
      </c>
      <c r="I1085" s="122">
        <v>4723</v>
      </c>
      <c r="J1085" s="122">
        <v>4901</v>
      </c>
    </row>
    <row r="1086" spans="2:10" x14ac:dyDescent="0.25">
      <c r="B1086" s="120">
        <v>1073</v>
      </c>
      <c r="C1086" s="3" t="s">
        <v>137</v>
      </c>
      <c r="D1086" s="3" t="s">
        <v>139</v>
      </c>
      <c r="E1086" s="121">
        <v>39258</v>
      </c>
      <c r="F1086" s="3" t="s">
        <v>156</v>
      </c>
      <c r="G1086" s="3">
        <v>360</v>
      </c>
      <c r="H1086" s="3">
        <v>8834</v>
      </c>
      <c r="I1086" s="3">
        <v>3679</v>
      </c>
      <c r="J1086" s="3">
        <v>5155</v>
      </c>
    </row>
    <row r="1087" spans="2:10" x14ac:dyDescent="0.25">
      <c r="B1087" s="120">
        <v>1074</v>
      </c>
      <c r="C1087" s="122" t="s">
        <v>137</v>
      </c>
      <c r="D1087" s="122" t="s">
        <v>139</v>
      </c>
      <c r="E1087" s="123">
        <v>39504</v>
      </c>
      <c r="F1087" s="122" t="s">
        <v>156</v>
      </c>
      <c r="G1087" s="122">
        <v>324</v>
      </c>
      <c r="H1087" s="122">
        <v>7951</v>
      </c>
      <c r="I1087" s="122">
        <v>3311</v>
      </c>
      <c r="J1087" s="122">
        <v>4640</v>
      </c>
    </row>
    <row r="1088" spans="2:10" x14ac:dyDescent="0.25">
      <c r="B1088" s="120">
        <v>1075</v>
      </c>
      <c r="C1088" s="3" t="s">
        <v>132</v>
      </c>
      <c r="D1088" s="3" t="s">
        <v>139</v>
      </c>
      <c r="E1088" s="121">
        <v>39507</v>
      </c>
      <c r="F1088" s="3" t="s">
        <v>156</v>
      </c>
      <c r="G1088" s="3">
        <v>432</v>
      </c>
      <c r="H1088" s="3">
        <v>8662</v>
      </c>
      <c r="I1088" s="3">
        <v>4251</v>
      </c>
      <c r="J1088" s="3">
        <v>4411</v>
      </c>
    </row>
    <row r="1089" spans="2:10" x14ac:dyDescent="0.25">
      <c r="B1089" s="120">
        <v>1076</v>
      </c>
      <c r="C1089" s="122" t="s">
        <v>135</v>
      </c>
      <c r="D1089" s="122" t="s">
        <v>139</v>
      </c>
      <c r="E1089" s="123">
        <v>39574</v>
      </c>
      <c r="F1089" s="122" t="s">
        <v>156</v>
      </c>
      <c r="G1089" s="122">
        <v>234</v>
      </c>
      <c r="H1089" s="122">
        <v>5736</v>
      </c>
      <c r="I1089" s="122">
        <v>2391</v>
      </c>
      <c r="J1089" s="122">
        <v>3345</v>
      </c>
    </row>
    <row r="1090" spans="2:10" x14ac:dyDescent="0.25">
      <c r="B1090" s="120">
        <v>1077</v>
      </c>
      <c r="C1090" s="3" t="s">
        <v>135</v>
      </c>
      <c r="D1090" s="3" t="s">
        <v>139</v>
      </c>
      <c r="E1090" s="121">
        <v>39092</v>
      </c>
      <c r="F1090" s="3" t="s">
        <v>158</v>
      </c>
      <c r="G1090" s="3">
        <v>500</v>
      </c>
      <c r="H1090" s="3">
        <v>10560</v>
      </c>
      <c r="I1090" s="3">
        <v>4235</v>
      </c>
      <c r="J1090" s="3">
        <v>6325</v>
      </c>
    </row>
    <row r="1091" spans="2:10" x14ac:dyDescent="0.25">
      <c r="B1091" s="120">
        <v>1078</v>
      </c>
      <c r="C1091" s="122" t="s">
        <v>132</v>
      </c>
      <c r="D1091" s="122" t="s">
        <v>139</v>
      </c>
      <c r="E1091" s="123">
        <v>39182</v>
      </c>
      <c r="F1091" s="122" t="s">
        <v>158</v>
      </c>
      <c r="G1091" s="122">
        <v>560</v>
      </c>
      <c r="H1091" s="122">
        <v>13261</v>
      </c>
      <c r="I1091" s="122">
        <v>5723</v>
      </c>
      <c r="J1091" s="122">
        <v>7538</v>
      </c>
    </row>
    <row r="1092" spans="2:10" x14ac:dyDescent="0.25">
      <c r="B1092" s="120">
        <v>1079</v>
      </c>
      <c r="C1092" s="3" t="s">
        <v>135</v>
      </c>
      <c r="D1092" s="3" t="s">
        <v>139</v>
      </c>
      <c r="E1092" s="121">
        <v>39213</v>
      </c>
      <c r="F1092" s="3" t="s">
        <v>158</v>
      </c>
      <c r="G1092" s="3">
        <v>360</v>
      </c>
      <c r="H1092" s="3">
        <v>7924</v>
      </c>
      <c r="I1092" s="3">
        <v>3679</v>
      </c>
      <c r="J1092" s="3">
        <v>4245</v>
      </c>
    </row>
    <row r="1093" spans="2:10" x14ac:dyDescent="0.25">
      <c r="B1093" s="120">
        <v>1080</v>
      </c>
      <c r="C1093" s="122" t="s">
        <v>135</v>
      </c>
      <c r="D1093" s="122" t="s">
        <v>139</v>
      </c>
      <c r="E1093" s="123">
        <v>39252</v>
      </c>
      <c r="F1093" s="122" t="s">
        <v>158</v>
      </c>
      <c r="G1093" s="122">
        <v>490</v>
      </c>
      <c r="H1093" s="122">
        <v>11412</v>
      </c>
      <c r="I1093" s="122">
        <v>4822</v>
      </c>
      <c r="J1093" s="122">
        <v>6590</v>
      </c>
    </row>
    <row r="1094" spans="2:10" x14ac:dyDescent="0.25">
      <c r="B1094" s="120">
        <v>1081</v>
      </c>
      <c r="C1094" s="3" t="s">
        <v>137</v>
      </c>
      <c r="D1094" s="3" t="s">
        <v>139</v>
      </c>
      <c r="E1094" s="121">
        <v>39258</v>
      </c>
      <c r="F1094" s="3" t="s">
        <v>158</v>
      </c>
      <c r="G1094" s="3">
        <v>550</v>
      </c>
      <c r="H1094" s="3">
        <v>13305</v>
      </c>
      <c r="I1094" s="3">
        <v>5412</v>
      </c>
      <c r="J1094" s="3">
        <v>7893</v>
      </c>
    </row>
    <row r="1095" spans="2:10" x14ac:dyDescent="0.25">
      <c r="B1095" s="120">
        <v>1082</v>
      </c>
      <c r="C1095" s="122" t="s">
        <v>132</v>
      </c>
      <c r="D1095" s="122" t="s">
        <v>139</v>
      </c>
      <c r="E1095" s="123">
        <v>39259</v>
      </c>
      <c r="F1095" s="122" t="s">
        <v>158</v>
      </c>
      <c r="G1095" s="122">
        <v>140</v>
      </c>
      <c r="H1095" s="122">
        <v>3501</v>
      </c>
      <c r="I1095" s="122">
        <v>1431</v>
      </c>
      <c r="J1095" s="122">
        <v>2070</v>
      </c>
    </row>
    <row r="1096" spans="2:10" x14ac:dyDescent="0.25">
      <c r="B1096" s="120">
        <v>1083</v>
      </c>
      <c r="C1096" s="3" t="s">
        <v>137</v>
      </c>
      <c r="D1096" s="3" t="s">
        <v>139</v>
      </c>
      <c r="E1096" s="121">
        <v>39356</v>
      </c>
      <c r="F1096" s="3" t="s">
        <v>158</v>
      </c>
      <c r="G1096" s="3">
        <v>540</v>
      </c>
      <c r="H1096" s="3">
        <v>12436</v>
      </c>
      <c r="I1096" s="3">
        <v>5519</v>
      </c>
      <c r="J1096" s="3">
        <v>6917</v>
      </c>
    </row>
    <row r="1097" spans="2:10" x14ac:dyDescent="0.25">
      <c r="B1097" s="120">
        <v>1084</v>
      </c>
      <c r="C1097" s="122" t="s">
        <v>137</v>
      </c>
      <c r="D1097" s="122" t="s">
        <v>139</v>
      </c>
      <c r="E1097" s="123">
        <v>39379</v>
      </c>
      <c r="F1097" s="122" t="s">
        <v>158</v>
      </c>
      <c r="G1097" s="122">
        <v>1080</v>
      </c>
      <c r="H1097" s="122">
        <v>24797</v>
      </c>
      <c r="I1097" s="122">
        <v>11038</v>
      </c>
      <c r="J1097" s="122">
        <v>13759</v>
      </c>
    </row>
    <row r="1098" spans="2:10" x14ac:dyDescent="0.25">
      <c r="B1098" s="120">
        <v>1085</v>
      </c>
      <c r="C1098" s="3" t="s">
        <v>137</v>
      </c>
      <c r="D1098" s="3" t="s">
        <v>139</v>
      </c>
      <c r="E1098" s="121">
        <v>39391</v>
      </c>
      <c r="F1098" s="3" t="s">
        <v>158</v>
      </c>
      <c r="G1098" s="3">
        <v>450</v>
      </c>
      <c r="H1098" s="3">
        <v>10584</v>
      </c>
      <c r="I1098" s="3">
        <v>4428</v>
      </c>
      <c r="J1098" s="3">
        <v>6156</v>
      </c>
    </row>
    <row r="1099" spans="2:10" x14ac:dyDescent="0.25">
      <c r="B1099" s="120">
        <v>1086</v>
      </c>
      <c r="C1099" s="122" t="s">
        <v>137</v>
      </c>
      <c r="D1099" s="122" t="s">
        <v>139</v>
      </c>
      <c r="E1099" s="123">
        <v>39423</v>
      </c>
      <c r="F1099" s="122" t="s">
        <v>158</v>
      </c>
      <c r="G1099" s="122">
        <v>420</v>
      </c>
      <c r="H1099" s="122">
        <v>8736</v>
      </c>
      <c r="I1099" s="122">
        <v>4133</v>
      </c>
      <c r="J1099" s="122">
        <v>4603</v>
      </c>
    </row>
    <row r="1100" spans="2:10" x14ac:dyDescent="0.25">
      <c r="B1100" s="120">
        <v>1087</v>
      </c>
      <c r="C1100" s="3" t="s">
        <v>137</v>
      </c>
      <c r="D1100" s="3" t="s">
        <v>139</v>
      </c>
      <c r="E1100" s="121">
        <v>39440</v>
      </c>
      <c r="F1100" s="3" t="s">
        <v>158</v>
      </c>
      <c r="G1100" s="3">
        <v>240</v>
      </c>
      <c r="H1100" s="3">
        <v>4898</v>
      </c>
      <c r="I1100" s="3">
        <v>2033</v>
      </c>
      <c r="J1100" s="3">
        <v>2865</v>
      </c>
    </row>
    <row r="1101" spans="2:10" x14ac:dyDescent="0.25">
      <c r="B1101" s="120">
        <v>1088</v>
      </c>
      <c r="C1101" s="122" t="s">
        <v>135</v>
      </c>
      <c r="D1101" s="122" t="s">
        <v>139</v>
      </c>
      <c r="E1101" s="123">
        <v>39454</v>
      </c>
      <c r="F1101" s="122" t="s">
        <v>158</v>
      </c>
      <c r="G1101" s="122">
        <v>450</v>
      </c>
      <c r="H1101" s="122">
        <v>9504</v>
      </c>
      <c r="I1101" s="122">
        <v>3812</v>
      </c>
      <c r="J1101" s="122">
        <v>5692</v>
      </c>
    </row>
    <row r="1102" spans="2:10" x14ac:dyDescent="0.25">
      <c r="B1102" s="120">
        <v>1089</v>
      </c>
      <c r="C1102" s="3" t="s">
        <v>132</v>
      </c>
      <c r="D1102" s="3" t="s">
        <v>139</v>
      </c>
      <c r="E1102" s="121">
        <v>39456</v>
      </c>
      <c r="F1102" s="3" t="s">
        <v>158</v>
      </c>
      <c r="G1102" s="3">
        <v>126</v>
      </c>
      <c r="H1102" s="3">
        <v>3151</v>
      </c>
      <c r="I1102" s="3">
        <v>1288</v>
      </c>
      <c r="J1102" s="3">
        <v>1863</v>
      </c>
    </row>
    <row r="1103" spans="2:10" x14ac:dyDescent="0.25">
      <c r="B1103" s="120">
        <v>1090</v>
      </c>
      <c r="C1103" s="122" t="s">
        <v>137</v>
      </c>
      <c r="D1103" s="122" t="s">
        <v>139</v>
      </c>
      <c r="E1103" s="123">
        <v>39461</v>
      </c>
      <c r="F1103" s="122" t="s">
        <v>158</v>
      </c>
      <c r="G1103" s="122">
        <v>972</v>
      </c>
      <c r="H1103" s="122">
        <v>22317</v>
      </c>
      <c r="I1103" s="122">
        <v>9934</v>
      </c>
      <c r="J1103" s="122">
        <v>12383</v>
      </c>
    </row>
    <row r="1104" spans="2:10" x14ac:dyDescent="0.25">
      <c r="B1104" s="120">
        <v>1091</v>
      </c>
      <c r="C1104" s="3" t="s">
        <v>137</v>
      </c>
      <c r="D1104" s="3" t="s">
        <v>139</v>
      </c>
      <c r="E1104" s="121">
        <v>39504</v>
      </c>
      <c r="F1104" s="3" t="s">
        <v>158</v>
      </c>
      <c r="G1104" s="3">
        <v>378</v>
      </c>
      <c r="H1104" s="3">
        <v>7862</v>
      </c>
      <c r="I1104" s="3">
        <v>3720</v>
      </c>
      <c r="J1104" s="3">
        <v>4142</v>
      </c>
    </row>
    <row r="1105" spans="2:10" x14ac:dyDescent="0.25">
      <c r="B1105" s="120">
        <v>1092</v>
      </c>
      <c r="C1105" s="122" t="s">
        <v>137</v>
      </c>
      <c r="D1105" s="122" t="s">
        <v>139</v>
      </c>
      <c r="E1105" s="123">
        <v>39545</v>
      </c>
      <c r="F1105" s="122" t="s">
        <v>158</v>
      </c>
      <c r="G1105" s="122">
        <v>405</v>
      </c>
      <c r="H1105" s="122">
        <v>9526</v>
      </c>
      <c r="I1105" s="122">
        <v>3985</v>
      </c>
      <c r="J1105" s="122">
        <v>5541</v>
      </c>
    </row>
    <row r="1106" spans="2:10" x14ac:dyDescent="0.25">
      <c r="B1106" s="120">
        <v>1093</v>
      </c>
      <c r="C1106" s="3" t="s">
        <v>135</v>
      </c>
      <c r="D1106" s="3" t="s">
        <v>139</v>
      </c>
      <c r="E1106" s="121">
        <v>39575</v>
      </c>
      <c r="F1106" s="3" t="s">
        <v>158</v>
      </c>
      <c r="G1106" s="3">
        <v>441</v>
      </c>
      <c r="H1106" s="3">
        <v>10271</v>
      </c>
      <c r="I1106" s="3">
        <v>4340</v>
      </c>
      <c r="J1106" s="3">
        <v>5931</v>
      </c>
    </row>
    <row r="1107" spans="2:10" x14ac:dyDescent="0.25">
      <c r="B1107" s="120">
        <v>1094</v>
      </c>
      <c r="C1107" s="122" t="s">
        <v>135</v>
      </c>
      <c r="D1107" s="122" t="s">
        <v>139</v>
      </c>
      <c r="E1107" s="123">
        <v>39623</v>
      </c>
      <c r="F1107" s="122" t="s">
        <v>158</v>
      </c>
      <c r="G1107" s="122">
        <v>324</v>
      </c>
      <c r="H1107" s="122">
        <v>7132</v>
      </c>
      <c r="I1107" s="122">
        <v>3311</v>
      </c>
      <c r="J1107" s="122">
        <v>3821</v>
      </c>
    </row>
    <row r="1108" spans="2:10" x14ac:dyDescent="0.25">
      <c r="B1108" s="120">
        <v>1095</v>
      </c>
      <c r="C1108" s="3" t="s">
        <v>137</v>
      </c>
      <c r="D1108" s="3" t="s">
        <v>139</v>
      </c>
      <c r="E1108" s="121">
        <v>39671</v>
      </c>
      <c r="F1108" s="3" t="s">
        <v>158</v>
      </c>
      <c r="G1108" s="3">
        <v>495</v>
      </c>
      <c r="H1108" s="3">
        <v>11975</v>
      </c>
      <c r="I1108" s="3">
        <v>4871</v>
      </c>
      <c r="J1108" s="3">
        <v>7104</v>
      </c>
    </row>
    <row r="1109" spans="2:10" x14ac:dyDescent="0.25">
      <c r="B1109" s="120">
        <v>1096</v>
      </c>
      <c r="C1109" s="122" t="s">
        <v>132</v>
      </c>
      <c r="D1109" s="122" t="s">
        <v>139</v>
      </c>
      <c r="E1109" s="123">
        <v>39696</v>
      </c>
      <c r="F1109" s="122" t="s">
        <v>158</v>
      </c>
      <c r="G1109" s="122">
        <v>504</v>
      </c>
      <c r="H1109" s="122">
        <v>11935</v>
      </c>
      <c r="I1109" s="122">
        <v>5151</v>
      </c>
      <c r="J1109" s="122">
        <v>6784</v>
      </c>
    </row>
    <row r="1110" spans="2:10" x14ac:dyDescent="0.25">
      <c r="B1110" s="120">
        <v>1097</v>
      </c>
      <c r="C1110" s="3" t="s">
        <v>137</v>
      </c>
      <c r="D1110" s="3" t="s">
        <v>139</v>
      </c>
      <c r="E1110" s="121">
        <v>39708</v>
      </c>
      <c r="F1110" s="3" t="s">
        <v>158</v>
      </c>
      <c r="G1110" s="3">
        <v>216</v>
      </c>
      <c r="H1110" s="3">
        <v>4408</v>
      </c>
      <c r="I1110" s="3">
        <v>1830</v>
      </c>
      <c r="J1110" s="3">
        <v>2578</v>
      </c>
    </row>
    <row r="1111" spans="2:10" x14ac:dyDescent="0.25">
      <c r="B1111" s="120">
        <v>1098</v>
      </c>
      <c r="C1111" s="122" t="s">
        <v>137</v>
      </c>
      <c r="D1111" s="122" t="s">
        <v>139</v>
      </c>
      <c r="E1111" s="123">
        <v>39757</v>
      </c>
      <c r="F1111" s="122" t="s">
        <v>158</v>
      </c>
      <c r="G1111" s="122">
        <v>486</v>
      </c>
      <c r="H1111" s="122">
        <v>11192</v>
      </c>
      <c r="I1111" s="122">
        <v>4967</v>
      </c>
      <c r="J1111" s="122">
        <v>6225</v>
      </c>
    </row>
    <row r="1112" spans="2:10" x14ac:dyDescent="0.25">
      <c r="B1112" s="120">
        <v>1099</v>
      </c>
      <c r="C1112" s="3" t="s">
        <v>135</v>
      </c>
      <c r="D1112" s="3" t="s">
        <v>139</v>
      </c>
      <c r="E1112" s="121">
        <v>39104</v>
      </c>
      <c r="F1112" s="3" t="s">
        <v>159</v>
      </c>
      <c r="G1112" s="3">
        <v>540</v>
      </c>
      <c r="H1112" s="3">
        <v>13176</v>
      </c>
      <c r="I1112" s="3">
        <v>5519</v>
      </c>
      <c r="J1112" s="3">
        <v>7657</v>
      </c>
    </row>
    <row r="1113" spans="2:10" x14ac:dyDescent="0.25">
      <c r="B1113" s="120">
        <v>1100</v>
      </c>
      <c r="C1113" s="122" t="s">
        <v>132</v>
      </c>
      <c r="D1113" s="122" t="s">
        <v>139</v>
      </c>
      <c r="E1113" s="123">
        <v>39209</v>
      </c>
      <c r="F1113" s="122" t="s">
        <v>159</v>
      </c>
      <c r="G1113" s="122">
        <v>600</v>
      </c>
      <c r="H1113" s="122">
        <v>13116</v>
      </c>
      <c r="I1113" s="122">
        <v>6132</v>
      </c>
      <c r="J1113" s="122">
        <v>6984</v>
      </c>
    </row>
    <row r="1114" spans="2:10" x14ac:dyDescent="0.25">
      <c r="B1114" s="120">
        <v>1101</v>
      </c>
      <c r="C1114" s="3" t="s">
        <v>135</v>
      </c>
      <c r="D1114" s="3" t="s">
        <v>139</v>
      </c>
      <c r="E1114" s="121">
        <v>39244</v>
      </c>
      <c r="F1114" s="3" t="s">
        <v>159</v>
      </c>
      <c r="G1114" s="3">
        <v>320</v>
      </c>
      <c r="H1114" s="3">
        <v>7363</v>
      </c>
      <c r="I1114" s="3">
        <v>3270</v>
      </c>
      <c r="J1114" s="3">
        <v>4093</v>
      </c>
    </row>
    <row r="1115" spans="2:10" x14ac:dyDescent="0.25">
      <c r="B1115" s="120">
        <v>1102</v>
      </c>
      <c r="C1115" s="122" t="s">
        <v>132</v>
      </c>
      <c r="D1115" s="122" t="s">
        <v>139</v>
      </c>
      <c r="E1115" s="123">
        <v>39325</v>
      </c>
      <c r="F1115" s="122" t="s">
        <v>159</v>
      </c>
      <c r="G1115" s="122">
        <v>180</v>
      </c>
      <c r="H1115" s="122">
        <v>3056</v>
      </c>
      <c r="I1115" s="122">
        <v>1525</v>
      </c>
      <c r="J1115" s="122">
        <v>1531</v>
      </c>
    </row>
    <row r="1116" spans="2:10" x14ac:dyDescent="0.25">
      <c r="B1116" s="120">
        <v>1103</v>
      </c>
      <c r="C1116" s="3" t="s">
        <v>135</v>
      </c>
      <c r="D1116" s="3" t="s">
        <v>139</v>
      </c>
      <c r="E1116" s="121">
        <v>39525</v>
      </c>
      <c r="F1116" s="3" t="s">
        <v>159</v>
      </c>
      <c r="G1116" s="3">
        <v>486</v>
      </c>
      <c r="H1116" s="3">
        <v>11858</v>
      </c>
      <c r="I1116" s="3">
        <v>4967</v>
      </c>
      <c r="J1116" s="3">
        <v>6891</v>
      </c>
    </row>
    <row r="1117" spans="2:10" x14ac:dyDescent="0.25">
      <c r="B1117" s="120">
        <v>1104</v>
      </c>
      <c r="C1117" s="122" t="s">
        <v>132</v>
      </c>
      <c r="D1117" s="122" t="s">
        <v>139</v>
      </c>
      <c r="E1117" s="123">
        <v>39609</v>
      </c>
      <c r="F1117" s="122" t="s">
        <v>159</v>
      </c>
      <c r="G1117" s="122">
        <v>162</v>
      </c>
      <c r="H1117" s="122">
        <v>2750</v>
      </c>
      <c r="I1117" s="122">
        <v>1373</v>
      </c>
      <c r="J1117" s="122">
        <v>1377</v>
      </c>
    </row>
    <row r="1118" spans="2:10" x14ac:dyDescent="0.25">
      <c r="B1118" s="120">
        <v>1105</v>
      </c>
      <c r="C1118" s="3" t="s">
        <v>132</v>
      </c>
      <c r="D1118" s="3" t="s">
        <v>139</v>
      </c>
      <c r="E1118" s="121">
        <v>39658</v>
      </c>
      <c r="F1118" s="3" t="s">
        <v>159</v>
      </c>
      <c r="G1118" s="3">
        <v>540</v>
      </c>
      <c r="H1118" s="3">
        <v>11804</v>
      </c>
      <c r="I1118" s="3">
        <v>5519</v>
      </c>
      <c r="J1118" s="3">
        <v>6285</v>
      </c>
    </row>
    <row r="1119" spans="2:10" x14ac:dyDescent="0.25">
      <c r="B1119" s="120">
        <v>1106</v>
      </c>
      <c r="C1119" s="122" t="s">
        <v>135</v>
      </c>
      <c r="D1119" s="122" t="s">
        <v>139</v>
      </c>
      <c r="E1119" s="123">
        <v>39679</v>
      </c>
      <c r="F1119" s="122" t="s">
        <v>159</v>
      </c>
      <c r="G1119" s="122">
        <v>288</v>
      </c>
      <c r="H1119" s="122">
        <v>6627</v>
      </c>
      <c r="I1119" s="122">
        <v>2943</v>
      </c>
      <c r="J1119" s="122">
        <v>3684</v>
      </c>
    </row>
    <row r="1120" spans="2:10" x14ac:dyDescent="0.25">
      <c r="B1120" s="120">
        <v>1107</v>
      </c>
      <c r="C1120" s="3" t="s">
        <v>137</v>
      </c>
      <c r="D1120" s="3" t="s">
        <v>139</v>
      </c>
      <c r="E1120" s="121">
        <v>39104</v>
      </c>
      <c r="F1120" s="3" t="s">
        <v>162</v>
      </c>
      <c r="G1120" s="3">
        <v>1040</v>
      </c>
      <c r="H1120" s="3">
        <v>22277</v>
      </c>
      <c r="I1120" s="3">
        <v>10234</v>
      </c>
      <c r="J1120" s="3">
        <v>12043</v>
      </c>
    </row>
    <row r="1121" spans="2:10" x14ac:dyDescent="0.25">
      <c r="B1121" s="120">
        <v>1108</v>
      </c>
      <c r="C1121" s="122" t="s">
        <v>132</v>
      </c>
      <c r="D1121" s="122" t="s">
        <v>139</v>
      </c>
      <c r="E1121" s="123">
        <v>39414</v>
      </c>
      <c r="F1121" s="122" t="s">
        <v>162</v>
      </c>
      <c r="G1121" s="122">
        <v>240</v>
      </c>
      <c r="H1121" s="122">
        <v>5078</v>
      </c>
      <c r="I1121" s="122">
        <v>2362</v>
      </c>
      <c r="J1121" s="122">
        <v>2716</v>
      </c>
    </row>
    <row r="1122" spans="2:10" x14ac:dyDescent="0.25">
      <c r="B1122" s="120">
        <v>1109</v>
      </c>
      <c r="C1122" s="3" t="s">
        <v>135</v>
      </c>
      <c r="D1122" s="3" t="s">
        <v>139</v>
      </c>
      <c r="E1122" s="121">
        <v>39440</v>
      </c>
      <c r="F1122" s="3" t="s">
        <v>162</v>
      </c>
      <c r="G1122" s="3">
        <v>560</v>
      </c>
      <c r="H1122" s="3">
        <v>10528</v>
      </c>
      <c r="I1122" s="3">
        <v>4743</v>
      </c>
      <c r="J1122" s="3">
        <v>5785</v>
      </c>
    </row>
    <row r="1123" spans="2:10" x14ac:dyDescent="0.25">
      <c r="B1123" s="120">
        <v>1110</v>
      </c>
      <c r="C1123" s="122" t="s">
        <v>137</v>
      </c>
      <c r="D1123" s="122" t="s">
        <v>139</v>
      </c>
      <c r="E1123" s="123">
        <v>39484</v>
      </c>
      <c r="F1123" s="122" t="s">
        <v>162</v>
      </c>
      <c r="G1123" s="122">
        <v>936</v>
      </c>
      <c r="H1123" s="122">
        <v>20049</v>
      </c>
      <c r="I1123" s="122">
        <v>9211</v>
      </c>
      <c r="J1123" s="122">
        <v>10838</v>
      </c>
    </row>
    <row r="1124" spans="2:10" x14ac:dyDescent="0.25">
      <c r="B1124" s="120">
        <v>1111</v>
      </c>
      <c r="C1124" s="3" t="s">
        <v>132</v>
      </c>
      <c r="D1124" s="3" t="s">
        <v>139</v>
      </c>
      <c r="E1124" s="121">
        <v>39700</v>
      </c>
      <c r="F1124" s="3" t="s">
        <v>162</v>
      </c>
      <c r="G1124" s="3">
        <v>216</v>
      </c>
      <c r="H1124" s="3">
        <v>4570</v>
      </c>
      <c r="I1124" s="3">
        <v>2126</v>
      </c>
      <c r="J1124" s="3">
        <v>2444</v>
      </c>
    </row>
    <row r="1125" spans="2:10" x14ac:dyDescent="0.25">
      <c r="B1125" s="120">
        <v>1112</v>
      </c>
      <c r="C1125" s="122" t="s">
        <v>135</v>
      </c>
      <c r="D1125" s="122" t="s">
        <v>139</v>
      </c>
      <c r="E1125" s="123">
        <v>39722</v>
      </c>
      <c r="F1125" s="122" t="s">
        <v>162</v>
      </c>
      <c r="G1125" s="122">
        <v>504</v>
      </c>
      <c r="H1125" s="122">
        <v>9475</v>
      </c>
      <c r="I1125" s="122">
        <v>4269</v>
      </c>
      <c r="J1125" s="122">
        <v>5206</v>
      </c>
    </row>
    <row r="1126" spans="2:10" x14ac:dyDescent="0.25">
      <c r="B1126" s="120">
        <v>1113</v>
      </c>
      <c r="C1126" s="3" t="s">
        <v>137</v>
      </c>
      <c r="D1126" s="3" t="s">
        <v>139</v>
      </c>
      <c r="E1126" s="121">
        <v>39259</v>
      </c>
      <c r="F1126" s="3" t="s">
        <v>164</v>
      </c>
      <c r="G1126" s="3">
        <v>90</v>
      </c>
      <c r="H1126" s="3">
        <v>1637</v>
      </c>
      <c r="I1126" s="3">
        <v>762</v>
      </c>
      <c r="J1126" s="3">
        <v>875</v>
      </c>
    </row>
    <row r="1127" spans="2:10" x14ac:dyDescent="0.25">
      <c r="B1127" s="120">
        <v>1114</v>
      </c>
      <c r="C1127" s="122" t="s">
        <v>137</v>
      </c>
      <c r="D1127" s="122" t="s">
        <v>139</v>
      </c>
      <c r="E1127" s="123">
        <v>39541</v>
      </c>
      <c r="F1127" s="122" t="s">
        <v>164</v>
      </c>
      <c r="G1127" s="122">
        <v>81</v>
      </c>
      <c r="H1127" s="122">
        <v>1473</v>
      </c>
      <c r="I1127" s="122">
        <v>686</v>
      </c>
      <c r="J1127" s="122">
        <v>787</v>
      </c>
    </row>
    <row r="1128" spans="2:10" x14ac:dyDescent="0.25">
      <c r="B1128" s="120">
        <v>1115</v>
      </c>
      <c r="C1128" s="122" t="s">
        <v>132</v>
      </c>
      <c r="D1128" s="122" t="s">
        <v>139</v>
      </c>
      <c r="E1128" s="123">
        <v>39225</v>
      </c>
      <c r="F1128" s="122" t="s">
        <v>168</v>
      </c>
      <c r="G1128" s="122">
        <v>150</v>
      </c>
      <c r="H1128" s="122">
        <v>3614</v>
      </c>
      <c r="I1128" s="122">
        <v>1476</v>
      </c>
      <c r="J1128" s="122">
        <v>2138</v>
      </c>
    </row>
    <row r="1129" spans="2:10" x14ac:dyDescent="0.25">
      <c r="B1129" s="120">
        <v>1116</v>
      </c>
      <c r="C1129" s="3" t="s">
        <v>137</v>
      </c>
      <c r="D1129" s="3" t="s">
        <v>139</v>
      </c>
      <c r="E1129" s="121">
        <v>39227</v>
      </c>
      <c r="F1129" s="3" t="s">
        <v>168</v>
      </c>
      <c r="G1129" s="3">
        <v>240</v>
      </c>
      <c r="H1129" s="3">
        <v>4910</v>
      </c>
      <c r="I1129" s="3">
        <v>2033</v>
      </c>
      <c r="J1129" s="3">
        <v>2877</v>
      </c>
    </row>
    <row r="1130" spans="2:10" x14ac:dyDescent="0.25">
      <c r="B1130" s="120">
        <v>1117</v>
      </c>
      <c r="C1130" s="122" t="s">
        <v>132</v>
      </c>
      <c r="D1130" s="122" t="s">
        <v>139</v>
      </c>
      <c r="E1130" s="123">
        <v>39227</v>
      </c>
      <c r="F1130" s="122" t="s">
        <v>168</v>
      </c>
      <c r="G1130" s="122">
        <v>1200</v>
      </c>
      <c r="H1130" s="122">
        <v>26088</v>
      </c>
      <c r="I1130" s="122">
        <v>11808</v>
      </c>
      <c r="J1130" s="122">
        <v>14280</v>
      </c>
    </row>
    <row r="1131" spans="2:10" x14ac:dyDescent="0.25">
      <c r="B1131" s="120">
        <v>1118</v>
      </c>
      <c r="C1131" s="3" t="s">
        <v>135</v>
      </c>
      <c r="D1131" s="3" t="s">
        <v>139</v>
      </c>
      <c r="E1131" s="121">
        <v>39302</v>
      </c>
      <c r="F1131" s="3" t="s">
        <v>168</v>
      </c>
      <c r="G1131" s="3">
        <v>280</v>
      </c>
      <c r="H1131" s="3">
        <v>5323</v>
      </c>
      <c r="I1131" s="3">
        <v>2372</v>
      </c>
      <c r="J1131" s="3">
        <v>2951</v>
      </c>
    </row>
    <row r="1132" spans="2:10" x14ac:dyDescent="0.25">
      <c r="B1132" s="120">
        <v>1119</v>
      </c>
      <c r="C1132" s="122" t="s">
        <v>137</v>
      </c>
      <c r="D1132" s="122" t="s">
        <v>139</v>
      </c>
      <c r="E1132" s="123">
        <v>39318</v>
      </c>
      <c r="F1132" s="122" t="s">
        <v>168</v>
      </c>
      <c r="G1132" s="122">
        <v>500</v>
      </c>
      <c r="H1132" s="122">
        <v>11405</v>
      </c>
      <c r="I1132" s="122">
        <v>5110</v>
      </c>
      <c r="J1132" s="122">
        <v>6295</v>
      </c>
    </row>
    <row r="1133" spans="2:10" x14ac:dyDescent="0.25">
      <c r="B1133" s="120">
        <v>1120</v>
      </c>
      <c r="C1133" s="3" t="s">
        <v>135</v>
      </c>
      <c r="D1133" s="3" t="s">
        <v>139</v>
      </c>
      <c r="E1133" s="121">
        <v>39428</v>
      </c>
      <c r="F1133" s="3" t="s">
        <v>168</v>
      </c>
      <c r="G1133" s="3">
        <v>800</v>
      </c>
      <c r="H1133" s="3">
        <v>16808</v>
      </c>
      <c r="I1133" s="3">
        <v>6776</v>
      </c>
      <c r="J1133" s="3">
        <v>10032</v>
      </c>
    </row>
    <row r="1134" spans="2:10" x14ac:dyDescent="0.25">
      <c r="B1134" s="120">
        <v>1121</v>
      </c>
      <c r="C1134" s="122" t="s">
        <v>135</v>
      </c>
      <c r="D1134" s="122" t="s">
        <v>139</v>
      </c>
      <c r="E1134" s="123">
        <v>39546</v>
      </c>
      <c r="F1134" s="122" t="s">
        <v>168</v>
      </c>
      <c r="G1134" s="122">
        <v>252</v>
      </c>
      <c r="H1134" s="122">
        <v>4791</v>
      </c>
      <c r="I1134" s="122">
        <v>2135</v>
      </c>
      <c r="J1134" s="122">
        <v>2656</v>
      </c>
    </row>
    <row r="1135" spans="2:10" x14ac:dyDescent="0.25">
      <c r="B1135" s="120">
        <v>1122</v>
      </c>
      <c r="C1135" s="3" t="s">
        <v>137</v>
      </c>
      <c r="D1135" s="3" t="s">
        <v>139</v>
      </c>
      <c r="E1135" s="121">
        <v>39590</v>
      </c>
      <c r="F1135" s="3" t="s">
        <v>168</v>
      </c>
      <c r="G1135" s="3">
        <v>216</v>
      </c>
      <c r="H1135" s="3">
        <v>4419</v>
      </c>
      <c r="I1135" s="3">
        <v>1830</v>
      </c>
      <c r="J1135" s="3">
        <v>2589</v>
      </c>
    </row>
    <row r="1136" spans="2:10" x14ac:dyDescent="0.25">
      <c r="B1136" s="120">
        <v>1123</v>
      </c>
      <c r="C1136" s="122" t="s">
        <v>132</v>
      </c>
      <c r="D1136" s="122" t="s">
        <v>139</v>
      </c>
      <c r="E1136" s="123">
        <v>39664</v>
      </c>
      <c r="F1136" s="122" t="s">
        <v>168</v>
      </c>
      <c r="G1136" s="122">
        <v>135</v>
      </c>
      <c r="H1136" s="122">
        <v>3253</v>
      </c>
      <c r="I1136" s="122">
        <v>1328</v>
      </c>
      <c r="J1136" s="122">
        <v>1925</v>
      </c>
    </row>
    <row r="1137" spans="2:10" x14ac:dyDescent="0.25">
      <c r="B1137" s="120">
        <v>1124</v>
      </c>
      <c r="C1137" s="3" t="s">
        <v>132</v>
      </c>
      <c r="D1137" s="3" t="s">
        <v>139</v>
      </c>
      <c r="E1137" s="121">
        <v>39716</v>
      </c>
      <c r="F1137" s="3" t="s">
        <v>168</v>
      </c>
      <c r="G1137" s="3">
        <v>1080</v>
      </c>
      <c r="H1137" s="3">
        <v>23479</v>
      </c>
      <c r="I1137" s="3">
        <v>10627</v>
      </c>
      <c r="J1137" s="3">
        <v>12852</v>
      </c>
    </row>
    <row r="1138" spans="2:10" x14ac:dyDescent="0.25">
      <c r="B1138" s="120">
        <v>1125</v>
      </c>
      <c r="C1138" s="122" t="s">
        <v>135</v>
      </c>
      <c r="D1138" s="122" t="s">
        <v>139</v>
      </c>
      <c r="E1138" s="123">
        <v>39717</v>
      </c>
      <c r="F1138" s="122" t="s">
        <v>168</v>
      </c>
      <c r="G1138" s="122">
        <v>720</v>
      </c>
      <c r="H1138" s="122">
        <v>15127</v>
      </c>
      <c r="I1138" s="122">
        <v>6098</v>
      </c>
      <c r="J1138" s="122">
        <v>9029</v>
      </c>
    </row>
    <row r="1139" spans="2:10" x14ac:dyDescent="0.25">
      <c r="B1139" s="120">
        <v>1126</v>
      </c>
      <c r="C1139" s="3" t="s">
        <v>137</v>
      </c>
      <c r="D1139" s="3" t="s">
        <v>139</v>
      </c>
      <c r="E1139" s="121">
        <v>39724</v>
      </c>
      <c r="F1139" s="3" t="s">
        <v>168</v>
      </c>
      <c r="G1139" s="3">
        <v>450</v>
      </c>
      <c r="H1139" s="3">
        <v>10265</v>
      </c>
      <c r="I1139" s="3">
        <v>4599</v>
      </c>
      <c r="J1139" s="3">
        <v>5666</v>
      </c>
    </row>
  </sheetData>
  <sortState xmlns:xlrd2="http://schemas.microsoft.com/office/spreadsheetml/2017/richdata2" ref="B14:J1139">
    <sortCondition ref="B14:B1139"/>
  </sortState>
  <mergeCells count="1">
    <mergeCell ref="C8:F8"/>
  </mergeCells>
  <pageMargins left="0.75" right="0.75" top="1" bottom="1" header="0.5" footer="0.5"/>
  <pageSetup scale="10"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E591-B355-4365-B902-83F9FBF035AC}">
  <sheetPr codeName="Sheet16">
    <tabColor rgb="FF00B050"/>
    <pageSetUpPr autoPageBreaks="0"/>
  </sheetPr>
  <dimension ref="B1:X1139"/>
  <sheetViews>
    <sheetView showGridLines="0" zoomScale="90" zoomScaleNormal="90" workbookViewId="0">
      <selection activeCell="N15" sqref="N15"/>
    </sheetView>
  </sheetViews>
  <sheetFormatPr defaultRowHeight="15" x14ac:dyDescent="0.25"/>
  <cols>
    <col min="1" max="1" width="5.5703125" style="18" customWidth="1"/>
    <col min="2" max="2" width="6.28515625" style="18" customWidth="1"/>
    <col min="3" max="5" width="11" style="18" customWidth="1"/>
    <col min="6" max="6" width="26.85546875" style="18" bestFit="1" customWidth="1"/>
    <col min="7" max="7" width="11" style="18" customWidth="1"/>
    <col min="8" max="8" width="11.140625" style="18" customWidth="1"/>
    <col min="9" max="9" width="11" style="18" customWidth="1"/>
    <col min="10" max="10" width="15.5703125" style="18" customWidth="1"/>
    <col min="11" max="11" width="4.5703125" customWidth="1"/>
    <col min="12" max="12" width="3.42578125" style="18" customWidth="1"/>
    <col min="13" max="13" width="2.85546875" style="18" customWidth="1"/>
    <col min="14" max="14" width="27.28515625" style="18" customWidth="1"/>
    <col min="15" max="15" width="19" style="18" customWidth="1"/>
    <col min="16" max="16384" width="9.140625" style="18"/>
  </cols>
  <sheetData>
    <row r="1" spans="2:24" x14ac:dyDescent="0.25">
      <c r="B1" s="35"/>
      <c r="N1"/>
      <c r="O1"/>
    </row>
    <row r="2" spans="2:24" x14ac:dyDescent="0.25">
      <c r="C2"/>
      <c r="D2"/>
      <c r="E2"/>
      <c r="F2"/>
      <c r="G2"/>
      <c r="H2"/>
      <c r="I2"/>
      <c r="J2"/>
      <c r="L2"/>
      <c r="N2"/>
      <c r="O2"/>
    </row>
    <row r="3" spans="2:24" x14ac:dyDescent="0.25">
      <c r="C3"/>
      <c r="D3"/>
      <c r="E3"/>
      <c r="F3"/>
      <c r="G3"/>
      <c r="H3"/>
      <c r="I3"/>
      <c r="J3"/>
      <c r="L3"/>
      <c r="X3" s="18">
        <f>SUBTOTAL(9,H14:H1139)</f>
        <v>13280042</v>
      </c>
    </row>
    <row r="4" spans="2:24" ht="10.5" customHeight="1" x14ac:dyDescent="0.25">
      <c r="C4"/>
      <c r="D4"/>
      <c r="E4"/>
      <c r="F4"/>
      <c r="G4"/>
      <c r="H4"/>
      <c r="I4"/>
      <c r="J4"/>
      <c r="L4"/>
    </row>
    <row r="5" spans="2:24" ht="20.25" customHeight="1" x14ac:dyDescent="0.25">
      <c r="C5"/>
      <c r="D5"/>
      <c r="E5"/>
      <c r="F5"/>
      <c r="G5"/>
      <c r="H5"/>
      <c r="I5"/>
      <c r="J5"/>
      <c r="L5"/>
    </row>
    <row r="6" spans="2:24" ht="21" customHeight="1" x14ac:dyDescent="0.25">
      <c r="C6"/>
      <c r="D6"/>
      <c r="E6"/>
      <c r="F6"/>
      <c r="G6"/>
      <c r="H6"/>
      <c r="I6"/>
      <c r="J6"/>
      <c r="L6"/>
    </row>
    <row r="7" spans="2:24" ht="26.25" customHeight="1" thickBot="1" x14ac:dyDescent="0.3">
      <c r="C7"/>
      <c r="D7"/>
      <c r="E7"/>
      <c r="F7"/>
      <c r="G7"/>
      <c r="H7"/>
      <c r="I7"/>
      <c r="J7"/>
      <c r="L7"/>
    </row>
    <row r="8" spans="2:24" ht="26.25" customHeight="1" thickBot="1" x14ac:dyDescent="0.3">
      <c r="C8" s="241" t="s">
        <v>431</v>
      </c>
      <c r="D8" s="242"/>
      <c r="E8" s="242"/>
      <c r="F8" s="243"/>
      <c r="G8" s="205"/>
      <c r="L8"/>
      <c r="N8"/>
      <c r="O8"/>
    </row>
    <row r="9" spans="2:24" x14ac:dyDescent="0.25">
      <c r="B9"/>
      <c r="C9"/>
      <c r="D9"/>
      <c r="E9"/>
      <c r="F9"/>
      <c r="G9"/>
      <c r="H9"/>
      <c r="L9"/>
    </row>
    <row r="10" spans="2:24" x14ac:dyDescent="0.25">
      <c r="L10"/>
    </row>
    <row r="12" spans="2:24" ht="15.75" thickBot="1" x14ac:dyDescent="0.3">
      <c r="N12"/>
      <c r="O12"/>
      <c r="P12"/>
    </row>
    <row r="13" spans="2:24" x14ac:dyDescent="0.25">
      <c r="B13" s="20" t="s">
        <v>393</v>
      </c>
      <c r="C13" s="20" t="s">
        <v>124</v>
      </c>
      <c r="D13" s="20" t="s">
        <v>125</v>
      </c>
      <c r="E13" s="20" t="s">
        <v>126</v>
      </c>
      <c r="F13" s="20" t="s">
        <v>127</v>
      </c>
      <c r="G13" s="125" t="s">
        <v>128</v>
      </c>
      <c r="H13" s="125" t="s">
        <v>129</v>
      </c>
      <c r="I13" s="125" t="s">
        <v>130</v>
      </c>
      <c r="J13" s="125" t="s">
        <v>131</v>
      </c>
      <c r="N13"/>
      <c r="O13"/>
      <c r="P13"/>
    </row>
    <row r="14" spans="2:24" x14ac:dyDescent="0.25">
      <c r="B14" s="120">
        <v>1</v>
      </c>
      <c r="C14" s="25" t="s">
        <v>135</v>
      </c>
      <c r="D14" s="25" t="s">
        <v>133</v>
      </c>
      <c r="E14" s="25">
        <v>39087</v>
      </c>
      <c r="F14" s="25" t="s">
        <v>175</v>
      </c>
      <c r="G14" s="25">
        <v>360</v>
      </c>
      <c r="H14" s="25">
        <v>8694</v>
      </c>
      <c r="I14" s="25">
        <v>3542</v>
      </c>
      <c r="J14" s="26">
        <v>5152</v>
      </c>
      <c r="L14" s="19"/>
      <c r="N14"/>
      <c r="O14"/>
      <c r="P14"/>
    </row>
    <row r="15" spans="2:24" x14ac:dyDescent="0.25">
      <c r="B15" s="120">
        <v>2</v>
      </c>
      <c r="C15" s="28" t="s">
        <v>135</v>
      </c>
      <c r="D15" s="28" t="s">
        <v>133</v>
      </c>
      <c r="E15" s="28">
        <v>39549</v>
      </c>
      <c r="F15" s="28" t="s">
        <v>175</v>
      </c>
      <c r="G15" s="28">
        <v>310</v>
      </c>
      <c r="H15" s="28">
        <v>7477</v>
      </c>
      <c r="I15" s="28">
        <v>3046</v>
      </c>
      <c r="J15" s="29">
        <v>4431</v>
      </c>
      <c r="L15" s="19"/>
      <c r="N15"/>
      <c r="O15"/>
      <c r="P15"/>
    </row>
    <row r="16" spans="2:24" x14ac:dyDescent="0.25">
      <c r="B16" s="120">
        <v>3</v>
      </c>
      <c r="C16" s="25" t="s">
        <v>135</v>
      </c>
      <c r="D16" s="25" t="s">
        <v>140</v>
      </c>
      <c r="E16" s="25">
        <v>39246</v>
      </c>
      <c r="F16" s="25" t="s">
        <v>175</v>
      </c>
      <c r="G16" s="25">
        <v>1120</v>
      </c>
      <c r="H16" s="25">
        <v>22198</v>
      </c>
      <c r="I16" s="25">
        <v>11021</v>
      </c>
      <c r="J16" s="26">
        <v>11177</v>
      </c>
      <c r="L16" s="19"/>
      <c r="N16"/>
      <c r="O16"/>
    </row>
    <row r="17" spans="2:15" x14ac:dyDescent="0.25">
      <c r="B17" s="120">
        <v>4</v>
      </c>
      <c r="C17" s="28" t="s">
        <v>137</v>
      </c>
      <c r="D17" s="28" t="s">
        <v>140</v>
      </c>
      <c r="E17" s="28">
        <v>39279</v>
      </c>
      <c r="F17" s="28" t="s">
        <v>175</v>
      </c>
      <c r="G17" s="28">
        <v>420</v>
      </c>
      <c r="H17" s="28">
        <v>10206</v>
      </c>
      <c r="I17" s="28">
        <v>4133</v>
      </c>
      <c r="J17" s="29">
        <v>6073</v>
      </c>
      <c r="L17" s="19"/>
      <c r="O17" s="124"/>
    </row>
    <row r="18" spans="2:15" x14ac:dyDescent="0.25">
      <c r="B18" s="120">
        <v>5</v>
      </c>
      <c r="C18" s="25" t="s">
        <v>137</v>
      </c>
      <c r="D18" s="25" t="s">
        <v>140</v>
      </c>
      <c r="E18" s="25">
        <v>39290</v>
      </c>
      <c r="F18" s="25" t="s">
        <v>175</v>
      </c>
      <c r="G18" s="25">
        <v>630</v>
      </c>
      <c r="H18" s="25">
        <v>13129</v>
      </c>
      <c r="I18" s="25">
        <v>6439</v>
      </c>
      <c r="J18" s="26">
        <v>6690</v>
      </c>
      <c r="L18" s="19"/>
    </row>
    <row r="19" spans="2:15" x14ac:dyDescent="0.25">
      <c r="B19" s="120">
        <v>6</v>
      </c>
      <c r="C19" s="28" t="s">
        <v>135</v>
      </c>
      <c r="D19" s="28" t="s">
        <v>140</v>
      </c>
      <c r="E19" s="28">
        <v>39538</v>
      </c>
      <c r="F19" s="28" t="s">
        <v>175</v>
      </c>
      <c r="G19" s="28">
        <v>896</v>
      </c>
      <c r="H19" s="28">
        <v>17758</v>
      </c>
      <c r="I19" s="28">
        <v>8817</v>
      </c>
      <c r="J19" s="29">
        <v>8941</v>
      </c>
      <c r="L19" s="19"/>
    </row>
    <row r="20" spans="2:15" x14ac:dyDescent="0.25">
      <c r="B20" s="120">
        <v>7</v>
      </c>
      <c r="C20" s="25" t="s">
        <v>137</v>
      </c>
      <c r="D20" s="25" t="s">
        <v>140</v>
      </c>
      <c r="E20" s="25">
        <v>39553</v>
      </c>
      <c r="F20" s="25" t="s">
        <v>175</v>
      </c>
      <c r="G20" s="25">
        <v>504</v>
      </c>
      <c r="H20" s="25">
        <v>10503</v>
      </c>
      <c r="I20" s="25">
        <v>5151</v>
      </c>
      <c r="J20" s="26">
        <v>5352</v>
      </c>
      <c r="L20" s="19"/>
    </row>
    <row r="21" spans="2:15" x14ac:dyDescent="0.25">
      <c r="B21" s="120">
        <v>8</v>
      </c>
      <c r="C21" s="28" t="s">
        <v>137</v>
      </c>
      <c r="D21" s="28" t="s">
        <v>140</v>
      </c>
      <c r="E21" s="28">
        <v>39667</v>
      </c>
      <c r="F21" s="28" t="s">
        <v>175</v>
      </c>
      <c r="G21" s="28">
        <v>336</v>
      </c>
      <c r="H21" s="28">
        <v>8165</v>
      </c>
      <c r="I21" s="28">
        <v>3306</v>
      </c>
      <c r="J21" s="29">
        <v>4859</v>
      </c>
      <c r="L21" s="19"/>
    </row>
    <row r="22" spans="2:15" x14ac:dyDescent="0.25">
      <c r="B22" s="120">
        <v>9</v>
      </c>
      <c r="C22" s="25" t="s">
        <v>137</v>
      </c>
      <c r="D22" s="25" t="s">
        <v>142</v>
      </c>
      <c r="E22" s="25">
        <v>39696</v>
      </c>
      <c r="F22" s="25" t="s">
        <v>175</v>
      </c>
      <c r="G22" s="25">
        <v>230</v>
      </c>
      <c r="H22" s="25">
        <v>4211</v>
      </c>
      <c r="I22" s="25">
        <v>1948</v>
      </c>
      <c r="J22" s="26">
        <v>2263</v>
      </c>
      <c r="L22" s="19"/>
    </row>
    <row r="23" spans="2:15" x14ac:dyDescent="0.25">
      <c r="B23" s="120">
        <v>10</v>
      </c>
      <c r="C23" s="28" t="s">
        <v>135</v>
      </c>
      <c r="D23" s="28" t="s">
        <v>142</v>
      </c>
      <c r="E23" s="28">
        <v>39765</v>
      </c>
      <c r="F23" s="28" t="s">
        <v>175</v>
      </c>
      <c r="G23" s="28">
        <v>451</v>
      </c>
      <c r="H23" s="28">
        <v>11085</v>
      </c>
      <c r="I23" s="28">
        <v>4436</v>
      </c>
      <c r="J23" s="29">
        <v>6649</v>
      </c>
      <c r="L23" s="19"/>
    </row>
    <row r="24" spans="2:15" x14ac:dyDescent="0.25">
      <c r="B24" s="120">
        <v>11</v>
      </c>
      <c r="C24" s="25" t="s">
        <v>132</v>
      </c>
      <c r="D24" s="25" t="s">
        <v>136</v>
      </c>
      <c r="E24" s="25">
        <v>39112</v>
      </c>
      <c r="F24" s="25" t="s">
        <v>175</v>
      </c>
      <c r="G24" s="25">
        <v>210</v>
      </c>
      <c r="H24" s="25">
        <v>4807</v>
      </c>
      <c r="I24" s="25">
        <v>2146</v>
      </c>
      <c r="J24" s="26">
        <v>2661</v>
      </c>
      <c r="L24" s="19"/>
    </row>
    <row r="25" spans="2:15" x14ac:dyDescent="0.25">
      <c r="B25" s="120">
        <v>12</v>
      </c>
      <c r="C25" s="28" t="s">
        <v>137</v>
      </c>
      <c r="D25" s="28" t="s">
        <v>136</v>
      </c>
      <c r="E25" s="28">
        <v>39162</v>
      </c>
      <c r="F25" s="28" t="s">
        <v>175</v>
      </c>
      <c r="G25" s="28">
        <v>1050</v>
      </c>
      <c r="H25" s="28">
        <v>22838</v>
      </c>
      <c r="I25" s="28">
        <v>10731</v>
      </c>
      <c r="J25" s="29">
        <v>12107</v>
      </c>
      <c r="L25" s="19"/>
    </row>
    <row r="26" spans="2:15" x14ac:dyDescent="0.25">
      <c r="B26" s="120">
        <v>13</v>
      </c>
      <c r="C26" s="25" t="s">
        <v>132</v>
      </c>
      <c r="D26" s="25" t="s">
        <v>136</v>
      </c>
      <c r="E26" s="25">
        <v>39170</v>
      </c>
      <c r="F26" s="25" t="s">
        <v>175</v>
      </c>
      <c r="G26" s="25">
        <v>600</v>
      </c>
      <c r="H26" s="25">
        <v>14076</v>
      </c>
      <c r="I26" s="25">
        <v>6132</v>
      </c>
      <c r="J26" s="26">
        <v>7944</v>
      </c>
      <c r="L26" s="19"/>
    </row>
    <row r="27" spans="2:15" x14ac:dyDescent="0.25">
      <c r="B27" s="120">
        <v>14</v>
      </c>
      <c r="C27" s="28" t="s">
        <v>137</v>
      </c>
      <c r="D27" s="28" t="s">
        <v>136</v>
      </c>
      <c r="E27" s="28">
        <v>39241</v>
      </c>
      <c r="F27" s="28" t="s">
        <v>175</v>
      </c>
      <c r="G27" s="28">
        <v>1300</v>
      </c>
      <c r="H27" s="28">
        <v>31187</v>
      </c>
      <c r="I27" s="28">
        <v>13286</v>
      </c>
      <c r="J27" s="29">
        <v>17901</v>
      </c>
      <c r="L27" s="19"/>
    </row>
    <row r="28" spans="2:15" x14ac:dyDescent="0.25">
      <c r="B28" s="120">
        <v>15</v>
      </c>
      <c r="C28" s="25" t="s">
        <v>137</v>
      </c>
      <c r="D28" s="25" t="s">
        <v>136</v>
      </c>
      <c r="E28" s="25">
        <v>39261</v>
      </c>
      <c r="F28" s="25" t="s">
        <v>175</v>
      </c>
      <c r="G28" s="25">
        <v>1080</v>
      </c>
      <c r="H28" s="25">
        <v>22291</v>
      </c>
      <c r="I28" s="25">
        <v>9148</v>
      </c>
      <c r="J28" s="26">
        <v>13143</v>
      </c>
      <c r="L28" s="19"/>
    </row>
    <row r="29" spans="2:15" x14ac:dyDescent="0.25">
      <c r="B29" s="120">
        <v>16</v>
      </c>
      <c r="C29" s="28" t="s">
        <v>132</v>
      </c>
      <c r="D29" s="28" t="s">
        <v>136</v>
      </c>
      <c r="E29" s="28">
        <v>39416</v>
      </c>
      <c r="F29" s="28" t="s">
        <v>175</v>
      </c>
      <c r="G29" s="28">
        <v>480</v>
      </c>
      <c r="H29" s="28">
        <v>9662</v>
      </c>
      <c r="I29" s="28">
        <v>4723</v>
      </c>
      <c r="J29" s="29">
        <v>4939</v>
      </c>
      <c r="L29" s="19"/>
    </row>
    <row r="30" spans="2:15" x14ac:dyDescent="0.25">
      <c r="B30" s="120">
        <v>17</v>
      </c>
      <c r="C30" s="25" t="s">
        <v>132</v>
      </c>
      <c r="D30" s="25" t="s">
        <v>136</v>
      </c>
      <c r="E30" s="25">
        <v>39479</v>
      </c>
      <c r="F30" s="25" t="s">
        <v>175</v>
      </c>
      <c r="G30" s="25">
        <v>618</v>
      </c>
      <c r="H30" s="25">
        <v>14498</v>
      </c>
      <c r="I30" s="25">
        <v>6316</v>
      </c>
      <c r="J30" s="26">
        <v>8182</v>
      </c>
      <c r="L30" s="19"/>
    </row>
    <row r="31" spans="2:15" x14ac:dyDescent="0.25">
      <c r="B31" s="120">
        <v>18</v>
      </c>
      <c r="C31" s="28" t="s">
        <v>137</v>
      </c>
      <c r="D31" s="28" t="s">
        <v>136</v>
      </c>
      <c r="E31" s="28">
        <v>39552</v>
      </c>
      <c r="F31" s="28" t="s">
        <v>175</v>
      </c>
      <c r="G31" s="28">
        <v>1082</v>
      </c>
      <c r="H31" s="28">
        <v>23523</v>
      </c>
      <c r="I31" s="28">
        <v>11053</v>
      </c>
      <c r="J31" s="29">
        <v>12470</v>
      </c>
      <c r="L31" s="19"/>
    </row>
    <row r="32" spans="2:15" x14ac:dyDescent="0.25">
      <c r="B32" s="120">
        <v>19</v>
      </c>
      <c r="C32" s="25" t="s">
        <v>137</v>
      </c>
      <c r="D32" s="25" t="s">
        <v>136</v>
      </c>
      <c r="E32" s="25">
        <v>39580</v>
      </c>
      <c r="F32" s="25" t="s">
        <v>175</v>
      </c>
      <c r="G32" s="25">
        <v>1112</v>
      </c>
      <c r="H32" s="25">
        <v>22960</v>
      </c>
      <c r="I32" s="25">
        <v>9422</v>
      </c>
      <c r="J32" s="26">
        <v>13538</v>
      </c>
      <c r="L32" s="19"/>
    </row>
    <row r="33" spans="2:12" x14ac:dyDescent="0.25">
      <c r="B33" s="120">
        <v>20</v>
      </c>
      <c r="C33" s="28" t="s">
        <v>132</v>
      </c>
      <c r="D33" s="28" t="s">
        <v>136</v>
      </c>
      <c r="E33" s="28">
        <v>39639</v>
      </c>
      <c r="F33" s="28" t="s">
        <v>175</v>
      </c>
      <c r="G33" s="28">
        <v>494</v>
      </c>
      <c r="H33" s="28">
        <v>9952</v>
      </c>
      <c r="I33" s="28">
        <v>4865</v>
      </c>
      <c r="J33" s="29">
        <v>5087</v>
      </c>
      <c r="L33" s="19"/>
    </row>
    <row r="34" spans="2:12" x14ac:dyDescent="0.25">
      <c r="B34" s="120">
        <v>21</v>
      </c>
      <c r="C34" s="25" t="s">
        <v>137</v>
      </c>
      <c r="D34" s="25" t="s">
        <v>136</v>
      </c>
      <c r="E34" s="25">
        <v>39652</v>
      </c>
      <c r="F34" s="25" t="s">
        <v>175</v>
      </c>
      <c r="G34" s="25">
        <v>1339</v>
      </c>
      <c r="H34" s="25">
        <v>32123</v>
      </c>
      <c r="I34" s="25">
        <v>13685</v>
      </c>
      <c r="J34" s="26">
        <v>18438</v>
      </c>
      <c r="L34" s="19"/>
    </row>
    <row r="35" spans="2:12" x14ac:dyDescent="0.25">
      <c r="B35" s="120">
        <v>22</v>
      </c>
      <c r="C35" s="28" t="s">
        <v>132</v>
      </c>
      <c r="D35" s="28" t="s">
        <v>136</v>
      </c>
      <c r="E35" s="28">
        <v>39709</v>
      </c>
      <c r="F35" s="28" t="s">
        <v>175</v>
      </c>
      <c r="G35" s="28">
        <v>216</v>
      </c>
      <c r="H35" s="28">
        <v>4951</v>
      </c>
      <c r="I35" s="28">
        <v>2210</v>
      </c>
      <c r="J35" s="29">
        <v>2741</v>
      </c>
      <c r="L35" s="19"/>
    </row>
    <row r="36" spans="2:12" x14ac:dyDescent="0.25">
      <c r="B36" s="120">
        <v>23</v>
      </c>
      <c r="C36" s="25" t="s">
        <v>132</v>
      </c>
      <c r="D36" s="25" t="s">
        <v>143</v>
      </c>
      <c r="E36" s="25">
        <v>39120</v>
      </c>
      <c r="F36" s="25" t="s">
        <v>175</v>
      </c>
      <c r="G36" s="25">
        <v>400</v>
      </c>
      <c r="H36" s="25">
        <v>9452</v>
      </c>
      <c r="I36" s="25">
        <v>3936</v>
      </c>
      <c r="J36" s="26">
        <v>5516</v>
      </c>
      <c r="L36" s="19"/>
    </row>
    <row r="37" spans="2:12" x14ac:dyDescent="0.25">
      <c r="B37" s="120">
        <v>24</v>
      </c>
      <c r="C37" s="28" t="s">
        <v>132</v>
      </c>
      <c r="D37" s="28" t="s">
        <v>143</v>
      </c>
      <c r="E37" s="28">
        <v>39216</v>
      </c>
      <c r="F37" s="28" t="s">
        <v>175</v>
      </c>
      <c r="G37" s="28">
        <v>400</v>
      </c>
      <c r="H37" s="28">
        <v>9644</v>
      </c>
      <c r="I37" s="28">
        <v>4088</v>
      </c>
      <c r="J37" s="29">
        <v>5556</v>
      </c>
      <c r="L37" s="19"/>
    </row>
    <row r="38" spans="2:12" x14ac:dyDescent="0.25">
      <c r="B38" s="120">
        <v>25</v>
      </c>
      <c r="C38" s="25" t="s">
        <v>137</v>
      </c>
      <c r="D38" s="25" t="s">
        <v>143</v>
      </c>
      <c r="E38" s="25">
        <v>39314</v>
      </c>
      <c r="F38" s="25" t="s">
        <v>175</v>
      </c>
      <c r="G38" s="25">
        <v>560</v>
      </c>
      <c r="H38" s="25">
        <v>10489</v>
      </c>
      <c r="I38" s="25">
        <v>4743</v>
      </c>
      <c r="J38" s="26">
        <v>5746</v>
      </c>
      <c r="L38" s="19"/>
    </row>
    <row r="39" spans="2:12" x14ac:dyDescent="0.25">
      <c r="B39" s="120">
        <v>26</v>
      </c>
      <c r="C39" s="28" t="s">
        <v>137</v>
      </c>
      <c r="D39" s="28" t="s">
        <v>143</v>
      </c>
      <c r="E39" s="28">
        <v>39384</v>
      </c>
      <c r="F39" s="28" t="s">
        <v>175</v>
      </c>
      <c r="G39" s="28">
        <v>520</v>
      </c>
      <c r="H39" s="28">
        <v>9298</v>
      </c>
      <c r="I39" s="28">
        <v>4404</v>
      </c>
      <c r="J39" s="29">
        <v>4894</v>
      </c>
      <c r="L39" s="19"/>
    </row>
    <row r="40" spans="2:12" x14ac:dyDescent="0.25">
      <c r="B40" s="120">
        <v>27</v>
      </c>
      <c r="C40" s="25" t="s">
        <v>137</v>
      </c>
      <c r="D40" s="25" t="s">
        <v>143</v>
      </c>
      <c r="E40" s="25">
        <v>39444</v>
      </c>
      <c r="F40" s="25" t="s">
        <v>175</v>
      </c>
      <c r="G40" s="25">
        <v>840</v>
      </c>
      <c r="H40" s="25">
        <v>17598</v>
      </c>
      <c r="I40" s="25">
        <v>8585</v>
      </c>
      <c r="J40" s="26">
        <v>9013</v>
      </c>
      <c r="L40" s="19"/>
    </row>
    <row r="41" spans="2:12" x14ac:dyDescent="0.25">
      <c r="B41" s="120">
        <v>28</v>
      </c>
      <c r="C41" s="28" t="s">
        <v>132</v>
      </c>
      <c r="D41" s="28" t="s">
        <v>143</v>
      </c>
      <c r="E41" s="28">
        <v>39458</v>
      </c>
      <c r="F41" s="28" t="s">
        <v>175</v>
      </c>
      <c r="G41" s="28">
        <v>504</v>
      </c>
      <c r="H41" s="28">
        <v>12151</v>
      </c>
      <c r="I41" s="28">
        <v>5151</v>
      </c>
      <c r="J41" s="29">
        <v>7000</v>
      </c>
      <c r="L41" s="19"/>
    </row>
    <row r="42" spans="2:12" x14ac:dyDescent="0.25">
      <c r="B42" s="120">
        <v>29</v>
      </c>
      <c r="C42" s="25" t="s">
        <v>132</v>
      </c>
      <c r="D42" s="25" t="s">
        <v>143</v>
      </c>
      <c r="E42" s="25">
        <v>39548</v>
      </c>
      <c r="F42" s="25" t="s">
        <v>175</v>
      </c>
      <c r="G42" s="25">
        <v>504</v>
      </c>
      <c r="H42" s="25">
        <v>11910</v>
      </c>
      <c r="I42" s="25">
        <v>4959</v>
      </c>
      <c r="J42" s="26">
        <v>6951</v>
      </c>
      <c r="L42" s="19"/>
    </row>
    <row r="43" spans="2:12" x14ac:dyDescent="0.25">
      <c r="B43" s="120">
        <v>30</v>
      </c>
      <c r="C43" s="28" t="s">
        <v>137</v>
      </c>
      <c r="D43" s="28" t="s">
        <v>143</v>
      </c>
      <c r="E43" s="28">
        <v>39601</v>
      </c>
      <c r="F43" s="28" t="s">
        <v>175</v>
      </c>
      <c r="G43" s="28">
        <v>1058</v>
      </c>
      <c r="H43" s="28">
        <v>22173</v>
      </c>
      <c r="I43" s="28">
        <v>10817</v>
      </c>
      <c r="J43" s="29">
        <v>11356</v>
      </c>
      <c r="L43" s="19"/>
    </row>
    <row r="44" spans="2:12" x14ac:dyDescent="0.25">
      <c r="B44" s="120">
        <v>31</v>
      </c>
      <c r="C44" s="25" t="s">
        <v>137</v>
      </c>
      <c r="D44" s="25" t="s">
        <v>143</v>
      </c>
      <c r="E44" s="25">
        <v>39681</v>
      </c>
      <c r="F44" s="25" t="s">
        <v>175</v>
      </c>
      <c r="G44" s="25">
        <v>706</v>
      </c>
      <c r="H44" s="25">
        <v>13216</v>
      </c>
      <c r="I44" s="25">
        <v>5976</v>
      </c>
      <c r="J44" s="26">
        <v>7240</v>
      </c>
      <c r="L44" s="19"/>
    </row>
    <row r="45" spans="2:12" x14ac:dyDescent="0.25">
      <c r="B45" s="120">
        <v>32</v>
      </c>
      <c r="C45" s="28" t="s">
        <v>137</v>
      </c>
      <c r="D45" s="28" t="s">
        <v>143</v>
      </c>
      <c r="E45" s="28">
        <v>39708</v>
      </c>
      <c r="F45" s="28" t="s">
        <v>175</v>
      </c>
      <c r="G45" s="28">
        <v>655</v>
      </c>
      <c r="H45" s="28">
        <v>11715</v>
      </c>
      <c r="I45" s="28">
        <v>5549</v>
      </c>
      <c r="J45" s="29">
        <v>6166</v>
      </c>
      <c r="L45" s="19"/>
    </row>
    <row r="46" spans="2:12" x14ac:dyDescent="0.25">
      <c r="B46" s="120">
        <v>33</v>
      </c>
      <c r="C46" s="25" t="s">
        <v>135</v>
      </c>
      <c r="D46" s="25" t="s">
        <v>138</v>
      </c>
      <c r="E46" s="25">
        <v>39261</v>
      </c>
      <c r="F46" s="25" t="s">
        <v>175</v>
      </c>
      <c r="G46" s="25">
        <v>1040</v>
      </c>
      <c r="H46" s="25">
        <v>19874</v>
      </c>
      <c r="I46" s="25">
        <v>8809</v>
      </c>
      <c r="J46" s="26">
        <v>11065</v>
      </c>
      <c r="L46" s="19"/>
    </row>
    <row r="47" spans="2:12" x14ac:dyDescent="0.25">
      <c r="B47" s="120">
        <v>34</v>
      </c>
      <c r="C47" s="28" t="s">
        <v>137</v>
      </c>
      <c r="D47" s="28" t="s">
        <v>138</v>
      </c>
      <c r="E47" s="28">
        <v>39373</v>
      </c>
      <c r="F47" s="28" t="s">
        <v>175</v>
      </c>
      <c r="G47" s="28">
        <v>700</v>
      </c>
      <c r="H47" s="28">
        <v>14686</v>
      </c>
      <c r="I47" s="28">
        <v>5929</v>
      </c>
      <c r="J47" s="29">
        <v>8757</v>
      </c>
      <c r="L47" s="19"/>
    </row>
    <row r="48" spans="2:12" x14ac:dyDescent="0.25">
      <c r="B48" s="120">
        <v>35</v>
      </c>
      <c r="C48" s="25" t="s">
        <v>132</v>
      </c>
      <c r="D48" s="25" t="s">
        <v>138</v>
      </c>
      <c r="E48" s="25">
        <v>39381</v>
      </c>
      <c r="F48" s="25" t="s">
        <v>175</v>
      </c>
      <c r="G48" s="25">
        <v>300</v>
      </c>
      <c r="H48" s="25">
        <v>6156</v>
      </c>
      <c r="I48" s="25">
        <v>2952</v>
      </c>
      <c r="J48" s="26">
        <v>3204</v>
      </c>
      <c r="L48" s="19"/>
    </row>
    <row r="49" spans="2:12" x14ac:dyDescent="0.25">
      <c r="B49" s="120">
        <v>36</v>
      </c>
      <c r="C49" s="28" t="s">
        <v>132</v>
      </c>
      <c r="D49" s="28" t="s">
        <v>138</v>
      </c>
      <c r="E49" s="28">
        <v>39616</v>
      </c>
      <c r="F49" s="28" t="s">
        <v>175</v>
      </c>
      <c r="G49" s="28">
        <v>234</v>
      </c>
      <c r="H49" s="28">
        <v>4802</v>
      </c>
      <c r="I49" s="28">
        <v>2303</v>
      </c>
      <c r="J49" s="29">
        <v>2499</v>
      </c>
      <c r="L49" s="19"/>
    </row>
    <row r="50" spans="2:12" x14ac:dyDescent="0.25">
      <c r="B50" s="120">
        <v>37</v>
      </c>
      <c r="C50" s="25" t="s">
        <v>135</v>
      </c>
      <c r="D50" s="25" t="s">
        <v>138</v>
      </c>
      <c r="E50" s="25">
        <v>39661</v>
      </c>
      <c r="F50" s="25" t="s">
        <v>175</v>
      </c>
      <c r="G50" s="25">
        <v>811</v>
      </c>
      <c r="H50" s="25">
        <v>15502</v>
      </c>
      <c r="I50" s="25">
        <v>6871</v>
      </c>
      <c r="J50" s="26">
        <v>8631</v>
      </c>
      <c r="L50" s="19"/>
    </row>
    <row r="51" spans="2:12" x14ac:dyDescent="0.25">
      <c r="B51" s="120">
        <v>38</v>
      </c>
      <c r="C51" s="28" t="s">
        <v>137</v>
      </c>
      <c r="D51" s="28" t="s">
        <v>138</v>
      </c>
      <c r="E51" s="28">
        <v>39797</v>
      </c>
      <c r="F51" s="28" t="s">
        <v>175</v>
      </c>
      <c r="G51" s="28">
        <v>546</v>
      </c>
      <c r="H51" s="28">
        <v>11455</v>
      </c>
      <c r="I51" s="28">
        <v>4625</v>
      </c>
      <c r="J51" s="29">
        <v>6830</v>
      </c>
      <c r="L51" s="19"/>
    </row>
    <row r="52" spans="2:12" x14ac:dyDescent="0.25">
      <c r="B52" s="120">
        <v>39</v>
      </c>
      <c r="C52" s="25" t="s">
        <v>135</v>
      </c>
      <c r="D52" s="25" t="s">
        <v>144</v>
      </c>
      <c r="E52" s="25">
        <v>39087</v>
      </c>
      <c r="F52" s="25" t="s">
        <v>175</v>
      </c>
      <c r="G52" s="25">
        <v>350</v>
      </c>
      <c r="H52" s="25">
        <v>6100</v>
      </c>
      <c r="I52" s="25">
        <v>2964</v>
      </c>
      <c r="J52" s="26">
        <v>3136</v>
      </c>
      <c r="L52" s="19"/>
    </row>
    <row r="53" spans="2:12" x14ac:dyDescent="0.25">
      <c r="B53" s="120">
        <v>40</v>
      </c>
      <c r="C53" s="28" t="s">
        <v>137</v>
      </c>
      <c r="D53" s="28" t="s">
        <v>144</v>
      </c>
      <c r="E53" s="28">
        <v>39267</v>
      </c>
      <c r="F53" s="28" t="s">
        <v>175</v>
      </c>
      <c r="G53" s="28">
        <v>720</v>
      </c>
      <c r="H53" s="28">
        <v>14947</v>
      </c>
      <c r="I53" s="28">
        <v>7358</v>
      </c>
      <c r="J53" s="29">
        <v>7589</v>
      </c>
      <c r="L53" s="19"/>
    </row>
    <row r="54" spans="2:12" x14ac:dyDescent="0.25">
      <c r="B54" s="120">
        <v>41</v>
      </c>
      <c r="C54" s="25" t="s">
        <v>135</v>
      </c>
      <c r="D54" s="25" t="s">
        <v>144</v>
      </c>
      <c r="E54" s="25">
        <v>39304</v>
      </c>
      <c r="F54" s="25" t="s">
        <v>175</v>
      </c>
      <c r="G54" s="25">
        <v>1100</v>
      </c>
      <c r="H54" s="25">
        <v>26367</v>
      </c>
      <c r="I54" s="25">
        <v>10824</v>
      </c>
      <c r="J54" s="26">
        <v>15543</v>
      </c>
      <c r="L54" s="19"/>
    </row>
    <row r="55" spans="2:12" x14ac:dyDescent="0.25">
      <c r="B55" s="120">
        <v>42</v>
      </c>
      <c r="C55" s="28" t="s">
        <v>135</v>
      </c>
      <c r="D55" s="28" t="s">
        <v>144</v>
      </c>
      <c r="E55" s="28">
        <v>39541</v>
      </c>
      <c r="F55" s="28" t="s">
        <v>175</v>
      </c>
      <c r="G55" s="28">
        <v>431</v>
      </c>
      <c r="H55" s="28">
        <v>7503</v>
      </c>
      <c r="I55" s="28">
        <v>3646</v>
      </c>
      <c r="J55" s="29">
        <v>3857</v>
      </c>
      <c r="L55" s="19"/>
    </row>
    <row r="56" spans="2:12" x14ac:dyDescent="0.25">
      <c r="B56" s="120">
        <v>43</v>
      </c>
      <c r="C56" s="25" t="s">
        <v>135</v>
      </c>
      <c r="D56" s="25" t="s">
        <v>144</v>
      </c>
      <c r="E56" s="25">
        <v>39664</v>
      </c>
      <c r="F56" s="25" t="s">
        <v>175</v>
      </c>
      <c r="G56" s="25">
        <v>1353</v>
      </c>
      <c r="H56" s="25">
        <v>32431</v>
      </c>
      <c r="I56" s="25">
        <v>13314</v>
      </c>
      <c r="J56" s="26">
        <v>19117</v>
      </c>
      <c r="L56" s="19"/>
    </row>
    <row r="57" spans="2:12" x14ac:dyDescent="0.25">
      <c r="B57" s="120">
        <v>44</v>
      </c>
      <c r="C57" s="28" t="s">
        <v>137</v>
      </c>
      <c r="D57" s="28" t="s">
        <v>145</v>
      </c>
      <c r="E57" s="28">
        <v>39757</v>
      </c>
      <c r="F57" s="28" t="s">
        <v>175</v>
      </c>
      <c r="G57" s="28">
        <v>886</v>
      </c>
      <c r="H57" s="28">
        <v>18385</v>
      </c>
      <c r="I57" s="28">
        <v>9050</v>
      </c>
      <c r="J57" s="29">
        <v>9335</v>
      </c>
      <c r="L57" s="19"/>
    </row>
    <row r="58" spans="2:12" x14ac:dyDescent="0.25">
      <c r="B58" s="120">
        <v>45</v>
      </c>
      <c r="C58" s="25" t="s">
        <v>132</v>
      </c>
      <c r="D58" s="25" t="s">
        <v>133</v>
      </c>
      <c r="E58" s="25">
        <v>39335</v>
      </c>
      <c r="F58" s="25" t="s">
        <v>172</v>
      </c>
      <c r="G58" s="25">
        <v>700</v>
      </c>
      <c r="H58" s="25">
        <v>16723</v>
      </c>
      <c r="I58" s="25">
        <v>7154</v>
      </c>
      <c r="J58" s="26">
        <v>9569</v>
      </c>
      <c r="L58" s="19"/>
    </row>
    <row r="59" spans="2:12" x14ac:dyDescent="0.25">
      <c r="B59" s="120">
        <v>46</v>
      </c>
      <c r="C59" s="28" t="s">
        <v>132</v>
      </c>
      <c r="D59" s="28" t="s">
        <v>134</v>
      </c>
      <c r="E59" s="28">
        <v>39122</v>
      </c>
      <c r="F59" s="28" t="s">
        <v>172</v>
      </c>
      <c r="G59" s="28">
        <v>1300</v>
      </c>
      <c r="H59" s="28">
        <v>22347</v>
      </c>
      <c r="I59" s="28">
        <v>11011</v>
      </c>
      <c r="J59" s="29">
        <v>11336</v>
      </c>
      <c r="L59" s="19"/>
    </row>
    <row r="60" spans="2:12" x14ac:dyDescent="0.25">
      <c r="B60" s="120">
        <v>47</v>
      </c>
      <c r="C60" s="25" t="s">
        <v>135</v>
      </c>
      <c r="D60" s="25" t="s">
        <v>136</v>
      </c>
      <c r="E60" s="25">
        <v>39163</v>
      </c>
      <c r="F60" s="25" t="s">
        <v>172</v>
      </c>
      <c r="G60" s="25">
        <v>270</v>
      </c>
      <c r="H60" s="25">
        <v>6450</v>
      </c>
      <c r="I60" s="25">
        <v>2759</v>
      </c>
      <c r="J60" s="26">
        <v>3691</v>
      </c>
      <c r="L60" s="19"/>
    </row>
    <row r="61" spans="2:12" x14ac:dyDescent="0.25">
      <c r="B61" s="120">
        <v>48</v>
      </c>
      <c r="C61" s="28" t="s">
        <v>137</v>
      </c>
      <c r="D61" s="28" t="s">
        <v>138</v>
      </c>
      <c r="E61" s="28">
        <v>39391</v>
      </c>
      <c r="F61" s="28" t="s">
        <v>172</v>
      </c>
      <c r="G61" s="28">
        <v>770</v>
      </c>
      <c r="H61" s="28">
        <v>15947</v>
      </c>
      <c r="I61" s="28">
        <v>7577</v>
      </c>
      <c r="J61" s="29">
        <v>8370</v>
      </c>
      <c r="L61" s="19"/>
    </row>
    <row r="62" spans="2:12" x14ac:dyDescent="0.25">
      <c r="B62" s="120">
        <v>49</v>
      </c>
      <c r="C62" s="25" t="s">
        <v>135</v>
      </c>
      <c r="D62" s="25" t="s">
        <v>139</v>
      </c>
      <c r="E62" s="25">
        <v>39134</v>
      </c>
      <c r="F62" s="25" t="s">
        <v>176</v>
      </c>
      <c r="G62" s="25">
        <v>240</v>
      </c>
      <c r="H62" s="25">
        <v>4308</v>
      </c>
      <c r="I62" s="25">
        <v>2033</v>
      </c>
      <c r="J62" s="26">
        <v>2275</v>
      </c>
      <c r="L62" s="19"/>
    </row>
    <row r="63" spans="2:12" x14ac:dyDescent="0.25">
      <c r="B63" s="120">
        <v>50</v>
      </c>
      <c r="C63" s="28" t="s">
        <v>135</v>
      </c>
      <c r="D63" s="28" t="s">
        <v>139</v>
      </c>
      <c r="E63" s="28">
        <v>39170</v>
      </c>
      <c r="F63" s="28" t="s">
        <v>176</v>
      </c>
      <c r="G63" s="28">
        <v>650</v>
      </c>
      <c r="H63" s="28">
        <v>11661</v>
      </c>
      <c r="I63" s="28">
        <v>5506</v>
      </c>
      <c r="J63" s="29">
        <v>6155</v>
      </c>
      <c r="L63" s="19"/>
    </row>
    <row r="64" spans="2:12" x14ac:dyDescent="0.25">
      <c r="B64" s="120">
        <v>51</v>
      </c>
      <c r="C64" s="25" t="s">
        <v>137</v>
      </c>
      <c r="D64" s="25" t="s">
        <v>139</v>
      </c>
      <c r="E64" s="25">
        <v>39195</v>
      </c>
      <c r="F64" s="25" t="s">
        <v>176</v>
      </c>
      <c r="G64" s="25">
        <v>1200</v>
      </c>
      <c r="H64" s="25">
        <v>28728</v>
      </c>
      <c r="I64" s="25">
        <v>12264</v>
      </c>
      <c r="J64" s="26">
        <v>16464</v>
      </c>
      <c r="L64" s="19"/>
    </row>
    <row r="65" spans="2:12" x14ac:dyDescent="0.25">
      <c r="B65" s="120">
        <v>52</v>
      </c>
      <c r="C65" s="28" t="s">
        <v>132</v>
      </c>
      <c r="D65" s="28" t="s">
        <v>139</v>
      </c>
      <c r="E65" s="28">
        <v>39223</v>
      </c>
      <c r="F65" s="28" t="s">
        <v>176</v>
      </c>
      <c r="G65" s="28">
        <v>560</v>
      </c>
      <c r="H65" s="28">
        <v>12992</v>
      </c>
      <c r="I65" s="28">
        <v>5723</v>
      </c>
      <c r="J65" s="29">
        <v>7269</v>
      </c>
      <c r="L65" s="19"/>
    </row>
    <row r="66" spans="2:12" x14ac:dyDescent="0.25">
      <c r="B66" s="120">
        <v>53</v>
      </c>
      <c r="C66" s="25" t="s">
        <v>132</v>
      </c>
      <c r="D66" s="25" t="s">
        <v>139</v>
      </c>
      <c r="E66" s="25">
        <v>39356</v>
      </c>
      <c r="F66" s="25" t="s">
        <v>176</v>
      </c>
      <c r="G66" s="25">
        <v>640</v>
      </c>
      <c r="H66" s="25">
        <v>10842</v>
      </c>
      <c r="I66" s="25">
        <v>5421</v>
      </c>
      <c r="J66" s="26">
        <v>5421</v>
      </c>
      <c r="L66" s="19"/>
    </row>
    <row r="67" spans="2:12" x14ac:dyDescent="0.25">
      <c r="B67" s="120">
        <v>54</v>
      </c>
      <c r="C67" s="28" t="s">
        <v>132</v>
      </c>
      <c r="D67" s="28" t="s">
        <v>139</v>
      </c>
      <c r="E67" s="28">
        <v>39514</v>
      </c>
      <c r="F67" s="28" t="s">
        <v>176</v>
      </c>
      <c r="G67" s="28">
        <v>504</v>
      </c>
      <c r="H67" s="28">
        <v>11693</v>
      </c>
      <c r="I67" s="28">
        <v>5151</v>
      </c>
      <c r="J67" s="29">
        <v>6542</v>
      </c>
      <c r="L67" s="19"/>
    </row>
    <row r="68" spans="2:12" x14ac:dyDescent="0.25">
      <c r="B68" s="120">
        <v>55</v>
      </c>
      <c r="C68" s="25" t="s">
        <v>132</v>
      </c>
      <c r="D68" s="25" t="s">
        <v>139</v>
      </c>
      <c r="E68" s="25">
        <v>39526</v>
      </c>
      <c r="F68" s="25" t="s">
        <v>176</v>
      </c>
      <c r="G68" s="25">
        <v>576</v>
      </c>
      <c r="H68" s="25">
        <v>9758</v>
      </c>
      <c r="I68" s="25">
        <v>4879</v>
      </c>
      <c r="J68" s="26">
        <v>4879</v>
      </c>
      <c r="L68" s="19"/>
    </row>
    <row r="69" spans="2:12" x14ac:dyDescent="0.25">
      <c r="B69" s="120">
        <v>56</v>
      </c>
      <c r="C69" s="28" t="s">
        <v>137</v>
      </c>
      <c r="D69" s="28" t="s">
        <v>139</v>
      </c>
      <c r="E69" s="28">
        <v>39769</v>
      </c>
      <c r="F69" s="28" t="s">
        <v>176</v>
      </c>
      <c r="G69" s="28">
        <v>1080</v>
      </c>
      <c r="H69" s="28">
        <v>25855</v>
      </c>
      <c r="I69" s="28">
        <v>11038</v>
      </c>
      <c r="J69" s="29">
        <v>14817</v>
      </c>
      <c r="L69" s="19"/>
    </row>
    <row r="70" spans="2:12" x14ac:dyDescent="0.25">
      <c r="B70" s="120">
        <v>57</v>
      </c>
      <c r="C70" s="25" t="s">
        <v>135</v>
      </c>
      <c r="D70" s="25" t="s">
        <v>139</v>
      </c>
      <c r="E70" s="25">
        <v>39778</v>
      </c>
      <c r="F70" s="25" t="s">
        <v>176</v>
      </c>
      <c r="G70" s="25">
        <v>216</v>
      </c>
      <c r="H70" s="25">
        <v>3877</v>
      </c>
      <c r="I70" s="25">
        <v>1830</v>
      </c>
      <c r="J70" s="26">
        <v>2047</v>
      </c>
      <c r="L70" s="19"/>
    </row>
    <row r="71" spans="2:12" x14ac:dyDescent="0.25">
      <c r="B71" s="120">
        <v>58</v>
      </c>
      <c r="C71" s="28" t="s">
        <v>135</v>
      </c>
      <c r="D71" s="28" t="s">
        <v>139</v>
      </c>
      <c r="E71" s="28">
        <v>39812</v>
      </c>
      <c r="F71" s="28" t="s">
        <v>176</v>
      </c>
      <c r="G71" s="28">
        <v>585</v>
      </c>
      <c r="H71" s="28">
        <v>10495</v>
      </c>
      <c r="I71" s="28">
        <v>4955</v>
      </c>
      <c r="J71" s="29">
        <v>5540</v>
      </c>
      <c r="L71" s="19"/>
    </row>
    <row r="72" spans="2:12" x14ac:dyDescent="0.25">
      <c r="B72" s="120">
        <v>59</v>
      </c>
      <c r="C72" s="25" t="s">
        <v>137</v>
      </c>
      <c r="D72" s="25" t="s">
        <v>133</v>
      </c>
      <c r="E72" s="25">
        <v>39147</v>
      </c>
      <c r="F72" s="25" t="s">
        <v>176</v>
      </c>
      <c r="G72" s="25">
        <v>1120</v>
      </c>
      <c r="H72" s="25">
        <v>26992</v>
      </c>
      <c r="I72" s="25">
        <v>11021</v>
      </c>
      <c r="J72" s="26">
        <v>15971</v>
      </c>
      <c r="L72" s="19"/>
    </row>
    <row r="73" spans="2:12" x14ac:dyDescent="0.25">
      <c r="B73" s="120">
        <v>60</v>
      </c>
      <c r="C73" s="28" t="s">
        <v>137</v>
      </c>
      <c r="D73" s="28" t="s">
        <v>133</v>
      </c>
      <c r="E73" s="28">
        <v>39245</v>
      </c>
      <c r="F73" s="28" t="s">
        <v>176</v>
      </c>
      <c r="G73" s="28">
        <v>720</v>
      </c>
      <c r="H73" s="28">
        <v>12542</v>
      </c>
      <c r="I73" s="28">
        <v>6098</v>
      </c>
      <c r="J73" s="29">
        <v>6444</v>
      </c>
      <c r="L73" s="19"/>
    </row>
    <row r="74" spans="2:12" x14ac:dyDescent="0.25">
      <c r="B74" s="120">
        <v>61</v>
      </c>
      <c r="C74" s="25" t="s">
        <v>135</v>
      </c>
      <c r="D74" s="25" t="s">
        <v>133</v>
      </c>
      <c r="E74" s="25">
        <v>39345</v>
      </c>
      <c r="F74" s="25" t="s">
        <v>176</v>
      </c>
      <c r="G74" s="25">
        <v>780</v>
      </c>
      <c r="H74" s="25">
        <v>18205</v>
      </c>
      <c r="I74" s="25">
        <v>7675</v>
      </c>
      <c r="J74" s="26">
        <v>10530</v>
      </c>
      <c r="L74" s="19"/>
    </row>
    <row r="75" spans="2:12" x14ac:dyDescent="0.25">
      <c r="B75" s="120">
        <v>62</v>
      </c>
      <c r="C75" s="28" t="s">
        <v>137</v>
      </c>
      <c r="D75" s="28" t="s">
        <v>133</v>
      </c>
      <c r="E75" s="28">
        <v>39552</v>
      </c>
      <c r="F75" s="28" t="s">
        <v>176</v>
      </c>
      <c r="G75" s="28">
        <v>963</v>
      </c>
      <c r="H75" s="28">
        <v>23213</v>
      </c>
      <c r="I75" s="28">
        <v>9478</v>
      </c>
      <c r="J75" s="29">
        <v>13735</v>
      </c>
      <c r="L75" s="19"/>
    </row>
    <row r="76" spans="2:12" x14ac:dyDescent="0.25">
      <c r="B76" s="120">
        <v>63</v>
      </c>
      <c r="C76" s="25" t="s">
        <v>137</v>
      </c>
      <c r="D76" s="25" t="s">
        <v>133</v>
      </c>
      <c r="E76" s="25">
        <v>39661</v>
      </c>
      <c r="F76" s="25" t="s">
        <v>176</v>
      </c>
      <c r="G76" s="25">
        <v>619</v>
      </c>
      <c r="H76" s="25">
        <v>10786</v>
      </c>
      <c r="I76" s="25">
        <v>5244</v>
      </c>
      <c r="J76" s="26">
        <v>5542</v>
      </c>
      <c r="L76" s="19"/>
    </row>
    <row r="77" spans="2:12" x14ac:dyDescent="0.25">
      <c r="B77" s="120">
        <v>64</v>
      </c>
      <c r="C77" s="28" t="s">
        <v>135</v>
      </c>
      <c r="D77" s="28" t="s">
        <v>133</v>
      </c>
      <c r="E77" s="28">
        <v>39804</v>
      </c>
      <c r="F77" s="28" t="s">
        <v>176</v>
      </c>
      <c r="G77" s="28">
        <v>671</v>
      </c>
      <c r="H77" s="28">
        <v>15656</v>
      </c>
      <c r="I77" s="28">
        <v>6601</v>
      </c>
      <c r="J77" s="29">
        <v>9055</v>
      </c>
      <c r="L77" s="19"/>
    </row>
    <row r="78" spans="2:12" x14ac:dyDescent="0.25">
      <c r="B78" s="120">
        <v>65</v>
      </c>
      <c r="C78" s="25" t="s">
        <v>135</v>
      </c>
      <c r="D78" s="25" t="s">
        <v>140</v>
      </c>
      <c r="E78" s="25">
        <v>39093</v>
      </c>
      <c r="F78" s="25" t="s">
        <v>176</v>
      </c>
      <c r="G78" s="25">
        <v>120</v>
      </c>
      <c r="H78" s="25">
        <v>2414</v>
      </c>
      <c r="I78" s="25">
        <v>1016</v>
      </c>
      <c r="J78" s="26">
        <v>1398</v>
      </c>
      <c r="L78" s="19"/>
    </row>
    <row r="79" spans="2:12" x14ac:dyDescent="0.25">
      <c r="B79" s="120">
        <v>66</v>
      </c>
      <c r="C79" s="28" t="s">
        <v>135</v>
      </c>
      <c r="D79" s="28" t="s">
        <v>140</v>
      </c>
      <c r="E79" s="28">
        <v>39132</v>
      </c>
      <c r="F79" s="28" t="s">
        <v>176</v>
      </c>
      <c r="G79" s="28">
        <v>350</v>
      </c>
      <c r="H79" s="28">
        <v>7917</v>
      </c>
      <c r="I79" s="28">
        <v>3577</v>
      </c>
      <c r="J79" s="29">
        <v>4340</v>
      </c>
      <c r="L79" s="19"/>
    </row>
    <row r="80" spans="2:12" x14ac:dyDescent="0.25">
      <c r="B80" s="120">
        <v>67</v>
      </c>
      <c r="C80" s="25" t="s">
        <v>137</v>
      </c>
      <c r="D80" s="25" t="s">
        <v>140</v>
      </c>
      <c r="E80" s="25">
        <v>39139</v>
      </c>
      <c r="F80" s="25" t="s">
        <v>176</v>
      </c>
      <c r="G80" s="25">
        <v>360</v>
      </c>
      <c r="H80" s="25">
        <v>7837</v>
      </c>
      <c r="I80" s="25">
        <v>3542</v>
      </c>
      <c r="J80" s="26">
        <v>4295</v>
      </c>
      <c r="L80" s="19"/>
    </row>
    <row r="81" spans="2:12" x14ac:dyDescent="0.25">
      <c r="B81" s="120">
        <v>68</v>
      </c>
      <c r="C81" s="28" t="s">
        <v>135</v>
      </c>
      <c r="D81" s="28" t="s">
        <v>140</v>
      </c>
      <c r="E81" s="28">
        <v>39238</v>
      </c>
      <c r="F81" s="28" t="s">
        <v>176</v>
      </c>
      <c r="G81" s="28">
        <v>120</v>
      </c>
      <c r="H81" s="28">
        <v>2479</v>
      </c>
      <c r="I81" s="28">
        <v>1181</v>
      </c>
      <c r="J81" s="29">
        <v>1298</v>
      </c>
      <c r="L81" s="19"/>
    </row>
    <row r="82" spans="2:12" x14ac:dyDescent="0.25">
      <c r="B82" s="120">
        <v>69</v>
      </c>
      <c r="C82" s="25" t="s">
        <v>132</v>
      </c>
      <c r="D82" s="25" t="s">
        <v>140</v>
      </c>
      <c r="E82" s="25">
        <v>39330</v>
      </c>
      <c r="F82" s="25" t="s">
        <v>176</v>
      </c>
      <c r="G82" s="25">
        <v>150</v>
      </c>
      <c r="H82" s="25">
        <v>2929</v>
      </c>
      <c r="I82" s="25">
        <v>1270</v>
      </c>
      <c r="J82" s="26">
        <v>1659</v>
      </c>
      <c r="L82" s="19"/>
    </row>
    <row r="83" spans="2:12" x14ac:dyDescent="0.25">
      <c r="B83" s="120">
        <v>70</v>
      </c>
      <c r="C83" s="28" t="s">
        <v>137</v>
      </c>
      <c r="D83" s="28" t="s">
        <v>140</v>
      </c>
      <c r="E83" s="28">
        <v>39343</v>
      </c>
      <c r="F83" s="28" t="s">
        <v>176</v>
      </c>
      <c r="G83" s="28">
        <v>960</v>
      </c>
      <c r="H83" s="28">
        <v>20688</v>
      </c>
      <c r="I83" s="28">
        <v>9446</v>
      </c>
      <c r="J83" s="29">
        <v>11242</v>
      </c>
      <c r="L83" s="19"/>
    </row>
    <row r="84" spans="2:12" x14ac:dyDescent="0.25">
      <c r="B84" s="120">
        <v>71</v>
      </c>
      <c r="C84" s="25" t="s">
        <v>132</v>
      </c>
      <c r="D84" s="25" t="s">
        <v>140</v>
      </c>
      <c r="E84" s="25">
        <v>39363</v>
      </c>
      <c r="F84" s="25" t="s">
        <v>176</v>
      </c>
      <c r="G84" s="25">
        <v>180</v>
      </c>
      <c r="H84" s="25">
        <v>3724</v>
      </c>
      <c r="I84" s="25">
        <v>1525</v>
      </c>
      <c r="J84" s="26">
        <v>2199</v>
      </c>
      <c r="L84" s="19"/>
    </row>
    <row r="85" spans="2:12" x14ac:dyDescent="0.25">
      <c r="B85" s="120">
        <v>72</v>
      </c>
      <c r="C85" s="28" t="s">
        <v>135</v>
      </c>
      <c r="D85" s="28" t="s">
        <v>140</v>
      </c>
      <c r="E85" s="28">
        <v>39388</v>
      </c>
      <c r="F85" s="28" t="s">
        <v>176</v>
      </c>
      <c r="G85" s="28">
        <v>480</v>
      </c>
      <c r="H85" s="28">
        <v>10694</v>
      </c>
      <c r="I85" s="28">
        <v>4723</v>
      </c>
      <c r="J85" s="29">
        <v>5971</v>
      </c>
      <c r="L85" s="19"/>
    </row>
    <row r="86" spans="2:12" x14ac:dyDescent="0.25">
      <c r="B86" s="120">
        <v>73</v>
      </c>
      <c r="C86" s="25" t="s">
        <v>132</v>
      </c>
      <c r="D86" s="25" t="s">
        <v>140</v>
      </c>
      <c r="E86" s="25">
        <v>39391</v>
      </c>
      <c r="F86" s="25" t="s">
        <v>176</v>
      </c>
      <c r="G86" s="25">
        <v>1120</v>
      </c>
      <c r="H86" s="25">
        <v>24562</v>
      </c>
      <c r="I86" s="25">
        <v>11021</v>
      </c>
      <c r="J86" s="26">
        <v>13541</v>
      </c>
      <c r="L86" s="19"/>
    </row>
    <row r="87" spans="2:12" x14ac:dyDescent="0.25">
      <c r="B87" s="120">
        <v>74</v>
      </c>
      <c r="C87" s="28" t="s">
        <v>137</v>
      </c>
      <c r="D87" s="28" t="s">
        <v>140</v>
      </c>
      <c r="E87" s="28">
        <v>39486</v>
      </c>
      <c r="F87" s="28" t="s">
        <v>176</v>
      </c>
      <c r="G87" s="28">
        <v>288</v>
      </c>
      <c r="H87" s="28">
        <v>6270</v>
      </c>
      <c r="I87" s="28">
        <v>2834</v>
      </c>
      <c r="J87" s="29">
        <v>3436</v>
      </c>
      <c r="L87" s="19"/>
    </row>
    <row r="88" spans="2:12" x14ac:dyDescent="0.25">
      <c r="B88" s="120">
        <v>75</v>
      </c>
      <c r="C88" s="25" t="s">
        <v>135</v>
      </c>
      <c r="D88" s="25" t="s">
        <v>140</v>
      </c>
      <c r="E88" s="25">
        <v>39525</v>
      </c>
      <c r="F88" s="25" t="s">
        <v>176</v>
      </c>
      <c r="G88" s="25">
        <v>384</v>
      </c>
      <c r="H88" s="25">
        <v>8555</v>
      </c>
      <c r="I88" s="25">
        <v>3778</v>
      </c>
      <c r="J88" s="26">
        <v>4777</v>
      </c>
      <c r="L88" s="19"/>
    </row>
    <row r="89" spans="2:12" x14ac:dyDescent="0.25">
      <c r="B89" s="120">
        <v>76</v>
      </c>
      <c r="C89" s="28" t="s">
        <v>132</v>
      </c>
      <c r="D89" s="28" t="s">
        <v>140</v>
      </c>
      <c r="E89" s="28">
        <v>39527</v>
      </c>
      <c r="F89" s="28" t="s">
        <v>176</v>
      </c>
      <c r="G89" s="28">
        <v>120</v>
      </c>
      <c r="H89" s="28">
        <v>2343</v>
      </c>
      <c r="I89" s="28">
        <v>1016</v>
      </c>
      <c r="J89" s="29">
        <v>1327</v>
      </c>
      <c r="L89" s="19"/>
    </row>
    <row r="90" spans="2:12" x14ac:dyDescent="0.25">
      <c r="B90" s="120">
        <v>77</v>
      </c>
      <c r="C90" s="25" t="s">
        <v>137</v>
      </c>
      <c r="D90" s="25" t="s">
        <v>140</v>
      </c>
      <c r="E90" s="25">
        <v>39680</v>
      </c>
      <c r="F90" s="25" t="s">
        <v>176</v>
      </c>
      <c r="G90" s="25">
        <v>768</v>
      </c>
      <c r="H90" s="25">
        <v>16550</v>
      </c>
      <c r="I90" s="25">
        <v>7557</v>
      </c>
      <c r="J90" s="26">
        <v>8993</v>
      </c>
      <c r="L90" s="19"/>
    </row>
    <row r="91" spans="2:12" x14ac:dyDescent="0.25">
      <c r="B91" s="120">
        <v>78</v>
      </c>
      <c r="C91" s="28" t="s">
        <v>135</v>
      </c>
      <c r="D91" s="28" t="s">
        <v>140</v>
      </c>
      <c r="E91" s="28">
        <v>39693</v>
      </c>
      <c r="F91" s="28" t="s">
        <v>176</v>
      </c>
      <c r="G91" s="28">
        <v>96</v>
      </c>
      <c r="H91" s="28">
        <v>1931</v>
      </c>
      <c r="I91" s="28">
        <v>813</v>
      </c>
      <c r="J91" s="29">
        <v>1118</v>
      </c>
      <c r="L91" s="19"/>
    </row>
    <row r="92" spans="2:12" x14ac:dyDescent="0.25">
      <c r="B92" s="120">
        <v>79</v>
      </c>
      <c r="C92" s="25" t="s">
        <v>135</v>
      </c>
      <c r="D92" s="25" t="s">
        <v>140</v>
      </c>
      <c r="E92" s="25">
        <v>39694</v>
      </c>
      <c r="F92" s="25" t="s">
        <v>176</v>
      </c>
      <c r="G92" s="25">
        <v>280</v>
      </c>
      <c r="H92" s="25">
        <v>6334</v>
      </c>
      <c r="I92" s="25">
        <v>2862</v>
      </c>
      <c r="J92" s="26">
        <v>3472</v>
      </c>
      <c r="L92" s="19"/>
    </row>
    <row r="93" spans="2:12" x14ac:dyDescent="0.25">
      <c r="B93" s="120">
        <v>80</v>
      </c>
      <c r="C93" s="28" t="s">
        <v>135</v>
      </c>
      <c r="D93" s="28" t="s">
        <v>140</v>
      </c>
      <c r="E93" s="28">
        <v>39696</v>
      </c>
      <c r="F93" s="28" t="s">
        <v>176</v>
      </c>
      <c r="G93" s="28">
        <v>96</v>
      </c>
      <c r="H93" s="28">
        <v>1983</v>
      </c>
      <c r="I93" s="28">
        <v>945</v>
      </c>
      <c r="J93" s="29">
        <v>1038</v>
      </c>
      <c r="L93" s="19"/>
    </row>
    <row r="94" spans="2:12" x14ac:dyDescent="0.25">
      <c r="B94" s="120">
        <v>81</v>
      </c>
      <c r="C94" s="25" t="s">
        <v>132</v>
      </c>
      <c r="D94" s="25" t="s">
        <v>140</v>
      </c>
      <c r="E94" s="25">
        <v>39786</v>
      </c>
      <c r="F94" s="25" t="s">
        <v>176</v>
      </c>
      <c r="G94" s="25">
        <v>896</v>
      </c>
      <c r="H94" s="25">
        <v>19650</v>
      </c>
      <c r="I94" s="25">
        <v>8817</v>
      </c>
      <c r="J94" s="26">
        <v>10833</v>
      </c>
      <c r="L94" s="19"/>
    </row>
    <row r="95" spans="2:12" x14ac:dyDescent="0.25">
      <c r="B95" s="120">
        <v>82</v>
      </c>
      <c r="C95" s="28" t="s">
        <v>132</v>
      </c>
      <c r="D95" s="28" t="s">
        <v>140</v>
      </c>
      <c r="E95" s="28">
        <v>39792</v>
      </c>
      <c r="F95" s="28" t="s">
        <v>176</v>
      </c>
      <c r="G95" s="28">
        <v>144</v>
      </c>
      <c r="H95" s="28">
        <v>2979</v>
      </c>
      <c r="I95" s="28">
        <v>1220</v>
      </c>
      <c r="J95" s="29">
        <v>1759</v>
      </c>
      <c r="L95" s="19"/>
    </row>
    <row r="96" spans="2:12" x14ac:dyDescent="0.25">
      <c r="B96" s="120">
        <v>83</v>
      </c>
      <c r="C96" s="25" t="s">
        <v>132</v>
      </c>
      <c r="D96" s="25" t="s">
        <v>141</v>
      </c>
      <c r="E96" s="25">
        <v>39192</v>
      </c>
      <c r="F96" s="25" t="s">
        <v>176</v>
      </c>
      <c r="G96" s="25">
        <v>100</v>
      </c>
      <c r="H96" s="25">
        <v>1709</v>
      </c>
      <c r="I96" s="25">
        <v>847</v>
      </c>
      <c r="J96" s="26">
        <v>862</v>
      </c>
      <c r="L96" s="19"/>
    </row>
    <row r="97" spans="2:12" x14ac:dyDescent="0.25">
      <c r="B97" s="120">
        <v>84</v>
      </c>
      <c r="C97" s="28" t="s">
        <v>137</v>
      </c>
      <c r="D97" s="28" t="s">
        <v>141</v>
      </c>
      <c r="E97" s="28">
        <v>39238</v>
      </c>
      <c r="F97" s="28" t="s">
        <v>176</v>
      </c>
      <c r="G97" s="28">
        <v>840</v>
      </c>
      <c r="H97" s="28">
        <v>17741</v>
      </c>
      <c r="I97" s="28">
        <v>8266</v>
      </c>
      <c r="J97" s="29">
        <v>9475</v>
      </c>
      <c r="L97" s="19"/>
    </row>
    <row r="98" spans="2:12" x14ac:dyDescent="0.25">
      <c r="B98" s="120">
        <v>85</v>
      </c>
      <c r="C98" s="25" t="s">
        <v>135</v>
      </c>
      <c r="D98" s="25" t="s">
        <v>141</v>
      </c>
      <c r="E98" s="25">
        <v>39373</v>
      </c>
      <c r="F98" s="25" t="s">
        <v>176</v>
      </c>
      <c r="G98" s="25">
        <v>450</v>
      </c>
      <c r="H98" s="25">
        <v>8033</v>
      </c>
      <c r="I98" s="25">
        <v>3812</v>
      </c>
      <c r="J98" s="26">
        <v>4221</v>
      </c>
      <c r="L98" s="19"/>
    </row>
    <row r="99" spans="2:12" x14ac:dyDescent="0.25">
      <c r="B99" s="120">
        <v>86</v>
      </c>
      <c r="C99" s="28" t="s">
        <v>137</v>
      </c>
      <c r="D99" s="28" t="s">
        <v>141</v>
      </c>
      <c r="E99" s="28">
        <v>39427</v>
      </c>
      <c r="F99" s="28" t="s">
        <v>176</v>
      </c>
      <c r="G99" s="28">
        <v>500</v>
      </c>
      <c r="H99" s="28">
        <v>9330</v>
      </c>
      <c r="I99" s="28">
        <v>4235</v>
      </c>
      <c r="J99" s="29">
        <v>5095</v>
      </c>
      <c r="L99" s="19"/>
    </row>
    <row r="100" spans="2:12" x14ac:dyDescent="0.25">
      <c r="B100" s="120">
        <v>87</v>
      </c>
      <c r="C100" s="25" t="s">
        <v>137</v>
      </c>
      <c r="D100" s="25" t="s">
        <v>141</v>
      </c>
      <c r="E100" s="25">
        <v>39457</v>
      </c>
      <c r="F100" s="25" t="s">
        <v>176</v>
      </c>
      <c r="G100" s="25">
        <v>600</v>
      </c>
      <c r="H100" s="25">
        <v>11196</v>
      </c>
      <c r="I100" s="25">
        <v>5082</v>
      </c>
      <c r="J100" s="26">
        <v>6114</v>
      </c>
      <c r="L100" s="19"/>
    </row>
    <row r="101" spans="2:12" x14ac:dyDescent="0.25">
      <c r="B101" s="120">
        <v>88</v>
      </c>
      <c r="C101" s="28" t="s">
        <v>132</v>
      </c>
      <c r="D101" s="28" t="s">
        <v>141</v>
      </c>
      <c r="E101" s="28">
        <v>39465</v>
      </c>
      <c r="F101" s="28" t="s">
        <v>176</v>
      </c>
      <c r="G101" s="28">
        <v>120</v>
      </c>
      <c r="H101" s="28">
        <v>2051</v>
      </c>
      <c r="I101" s="28">
        <v>1016</v>
      </c>
      <c r="J101" s="29">
        <v>1035</v>
      </c>
      <c r="L101" s="19"/>
    </row>
    <row r="102" spans="2:12" x14ac:dyDescent="0.25">
      <c r="B102" s="120">
        <v>89</v>
      </c>
      <c r="C102" s="25" t="s">
        <v>135</v>
      </c>
      <c r="D102" s="25" t="s">
        <v>141</v>
      </c>
      <c r="E102" s="25">
        <v>39640</v>
      </c>
      <c r="F102" s="25" t="s">
        <v>176</v>
      </c>
      <c r="G102" s="25">
        <v>540</v>
      </c>
      <c r="H102" s="25">
        <v>9640</v>
      </c>
      <c r="I102" s="25">
        <v>4574</v>
      </c>
      <c r="J102" s="26">
        <v>5066</v>
      </c>
      <c r="L102" s="19"/>
    </row>
    <row r="103" spans="2:12" x14ac:dyDescent="0.25">
      <c r="B103" s="120">
        <v>90</v>
      </c>
      <c r="C103" s="28" t="s">
        <v>137</v>
      </c>
      <c r="D103" s="28" t="s">
        <v>141</v>
      </c>
      <c r="E103" s="28">
        <v>39738</v>
      </c>
      <c r="F103" s="28" t="s">
        <v>176</v>
      </c>
      <c r="G103" s="28">
        <v>1008</v>
      </c>
      <c r="H103" s="28">
        <v>21289</v>
      </c>
      <c r="I103" s="28">
        <v>9919</v>
      </c>
      <c r="J103" s="29">
        <v>11370</v>
      </c>
      <c r="L103" s="19"/>
    </row>
    <row r="104" spans="2:12" x14ac:dyDescent="0.25">
      <c r="B104" s="120">
        <v>91</v>
      </c>
      <c r="C104" s="25" t="s">
        <v>135</v>
      </c>
      <c r="D104" s="25" t="s">
        <v>134</v>
      </c>
      <c r="E104" s="25">
        <v>39115</v>
      </c>
      <c r="F104" s="25" t="s">
        <v>176</v>
      </c>
      <c r="G104" s="25">
        <v>540</v>
      </c>
      <c r="H104" s="25">
        <v>11124</v>
      </c>
      <c r="I104" s="25">
        <v>4574</v>
      </c>
      <c r="J104" s="26">
        <v>6550</v>
      </c>
      <c r="L104" s="19"/>
    </row>
    <row r="105" spans="2:12" x14ac:dyDescent="0.25">
      <c r="B105" s="120">
        <v>92</v>
      </c>
      <c r="C105" s="28" t="s">
        <v>135</v>
      </c>
      <c r="D105" s="28" t="s">
        <v>134</v>
      </c>
      <c r="E105" s="28">
        <v>39140</v>
      </c>
      <c r="F105" s="28" t="s">
        <v>176</v>
      </c>
      <c r="G105" s="28">
        <v>1000</v>
      </c>
      <c r="H105" s="28">
        <v>23080</v>
      </c>
      <c r="I105" s="28">
        <v>9840</v>
      </c>
      <c r="J105" s="29">
        <v>13240</v>
      </c>
      <c r="L105" s="19"/>
    </row>
    <row r="106" spans="2:12" x14ac:dyDescent="0.25">
      <c r="B106" s="120">
        <v>93</v>
      </c>
      <c r="C106" s="25" t="s">
        <v>135</v>
      </c>
      <c r="D106" s="25" t="s">
        <v>134</v>
      </c>
      <c r="E106" s="25">
        <v>39148</v>
      </c>
      <c r="F106" s="25" t="s">
        <v>176</v>
      </c>
      <c r="G106" s="25">
        <v>700</v>
      </c>
      <c r="H106" s="25">
        <v>14539</v>
      </c>
      <c r="I106" s="25">
        <v>5929</v>
      </c>
      <c r="J106" s="26">
        <v>8610</v>
      </c>
      <c r="L106" s="19"/>
    </row>
    <row r="107" spans="2:12" x14ac:dyDescent="0.25">
      <c r="B107" s="120">
        <v>94</v>
      </c>
      <c r="C107" s="28" t="s">
        <v>132</v>
      </c>
      <c r="D107" s="28" t="s">
        <v>134</v>
      </c>
      <c r="E107" s="28">
        <v>39346</v>
      </c>
      <c r="F107" s="28" t="s">
        <v>176</v>
      </c>
      <c r="G107" s="28">
        <v>450</v>
      </c>
      <c r="H107" s="28">
        <v>8298</v>
      </c>
      <c r="I107" s="28">
        <v>3812</v>
      </c>
      <c r="J107" s="29">
        <v>4486</v>
      </c>
      <c r="L107" s="19"/>
    </row>
    <row r="108" spans="2:12" x14ac:dyDescent="0.25">
      <c r="B108" s="120">
        <v>95</v>
      </c>
      <c r="C108" s="25" t="s">
        <v>137</v>
      </c>
      <c r="D108" s="25" t="s">
        <v>134</v>
      </c>
      <c r="E108" s="25">
        <v>39387</v>
      </c>
      <c r="F108" s="25" t="s">
        <v>176</v>
      </c>
      <c r="G108" s="25">
        <v>630</v>
      </c>
      <c r="H108" s="25">
        <v>14282</v>
      </c>
      <c r="I108" s="25">
        <v>6199</v>
      </c>
      <c r="J108" s="26">
        <v>8083</v>
      </c>
      <c r="L108" s="19"/>
    </row>
    <row r="109" spans="2:12" x14ac:dyDescent="0.25">
      <c r="B109" s="120">
        <v>96</v>
      </c>
      <c r="C109" s="28" t="s">
        <v>132</v>
      </c>
      <c r="D109" s="28" t="s">
        <v>134</v>
      </c>
      <c r="E109" s="28">
        <v>39393</v>
      </c>
      <c r="F109" s="28" t="s">
        <v>176</v>
      </c>
      <c r="G109" s="28">
        <v>980</v>
      </c>
      <c r="H109" s="28">
        <v>20384</v>
      </c>
      <c r="I109" s="28">
        <v>9643</v>
      </c>
      <c r="J109" s="29">
        <v>10741</v>
      </c>
      <c r="L109" s="19"/>
    </row>
    <row r="110" spans="2:12" x14ac:dyDescent="0.25">
      <c r="B110" s="120">
        <v>97</v>
      </c>
      <c r="C110" s="25" t="s">
        <v>137</v>
      </c>
      <c r="D110" s="25" t="s">
        <v>134</v>
      </c>
      <c r="E110" s="25">
        <v>39394</v>
      </c>
      <c r="F110" s="25" t="s">
        <v>176</v>
      </c>
      <c r="G110" s="25">
        <v>750</v>
      </c>
      <c r="H110" s="25">
        <v>17153</v>
      </c>
      <c r="I110" s="25">
        <v>7380</v>
      </c>
      <c r="J110" s="26">
        <v>9773</v>
      </c>
      <c r="L110" s="19"/>
    </row>
    <row r="111" spans="2:12" x14ac:dyDescent="0.25">
      <c r="B111" s="120">
        <v>98</v>
      </c>
      <c r="C111" s="28" t="s">
        <v>132</v>
      </c>
      <c r="D111" s="28" t="s">
        <v>134</v>
      </c>
      <c r="E111" s="28">
        <v>39479</v>
      </c>
      <c r="F111" s="28" t="s">
        <v>176</v>
      </c>
      <c r="G111" s="28">
        <v>329</v>
      </c>
      <c r="H111" s="28">
        <v>6058</v>
      </c>
      <c r="I111" s="28">
        <v>2783</v>
      </c>
      <c r="J111" s="29">
        <v>3275</v>
      </c>
      <c r="L111" s="19"/>
    </row>
    <row r="112" spans="2:12" x14ac:dyDescent="0.25">
      <c r="B112" s="120">
        <v>99</v>
      </c>
      <c r="C112" s="25" t="s">
        <v>135</v>
      </c>
      <c r="D112" s="25" t="s">
        <v>134</v>
      </c>
      <c r="E112" s="25">
        <v>39489</v>
      </c>
      <c r="F112" s="25" t="s">
        <v>176</v>
      </c>
      <c r="G112" s="25">
        <v>511</v>
      </c>
      <c r="H112" s="25">
        <v>10613</v>
      </c>
      <c r="I112" s="25">
        <v>4328</v>
      </c>
      <c r="J112" s="26">
        <v>6285</v>
      </c>
      <c r="L112" s="19"/>
    </row>
    <row r="113" spans="2:12" x14ac:dyDescent="0.25">
      <c r="B113" s="120">
        <v>100</v>
      </c>
      <c r="C113" s="28" t="s">
        <v>137</v>
      </c>
      <c r="D113" s="28" t="s">
        <v>134</v>
      </c>
      <c r="E113" s="28">
        <v>39510</v>
      </c>
      <c r="F113" s="28" t="s">
        <v>176</v>
      </c>
      <c r="G113" s="28">
        <v>460</v>
      </c>
      <c r="H113" s="28">
        <v>10426</v>
      </c>
      <c r="I113" s="28">
        <v>4525</v>
      </c>
      <c r="J113" s="29">
        <v>5901</v>
      </c>
      <c r="L113" s="19"/>
    </row>
    <row r="114" spans="2:12" x14ac:dyDescent="0.25">
      <c r="B114" s="120">
        <v>101</v>
      </c>
      <c r="C114" s="25" t="s">
        <v>135</v>
      </c>
      <c r="D114" s="25" t="s">
        <v>134</v>
      </c>
      <c r="E114" s="25">
        <v>39560</v>
      </c>
      <c r="F114" s="25" t="s">
        <v>176</v>
      </c>
      <c r="G114" s="25">
        <v>394</v>
      </c>
      <c r="H114" s="25">
        <v>8121</v>
      </c>
      <c r="I114" s="25">
        <v>3339</v>
      </c>
      <c r="J114" s="26">
        <v>4782</v>
      </c>
      <c r="L114" s="19"/>
    </row>
    <row r="115" spans="2:12" x14ac:dyDescent="0.25">
      <c r="B115" s="120">
        <v>102</v>
      </c>
      <c r="C115" s="28" t="s">
        <v>135</v>
      </c>
      <c r="D115" s="28" t="s">
        <v>134</v>
      </c>
      <c r="E115" s="28">
        <v>39576</v>
      </c>
      <c r="F115" s="28" t="s">
        <v>176</v>
      </c>
      <c r="G115" s="28">
        <v>730</v>
      </c>
      <c r="H115" s="28">
        <v>16848</v>
      </c>
      <c r="I115" s="28">
        <v>7183</v>
      </c>
      <c r="J115" s="29">
        <v>9665</v>
      </c>
      <c r="L115" s="19"/>
    </row>
    <row r="116" spans="2:12" x14ac:dyDescent="0.25">
      <c r="B116" s="120">
        <v>103</v>
      </c>
      <c r="C116" s="25" t="s">
        <v>137</v>
      </c>
      <c r="D116" s="25" t="s">
        <v>134</v>
      </c>
      <c r="E116" s="25">
        <v>39654</v>
      </c>
      <c r="F116" s="25" t="s">
        <v>176</v>
      </c>
      <c r="G116" s="25">
        <v>548</v>
      </c>
      <c r="H116" s="25">
        <v>12522</v>
      </c>
      <c r="I116" s="25">
        <v>5387</v>
      </c>
      <c r="J116" s="26">
        <v>7135</v>
      </c>
      <c r="L116" s="19"/>
    </row>
    <row r="117" spans="2:12" x14ac:dyDescent="0.25">
      <c r="B117" s="120">
        <v>104</v>
      </c>
      <c r="C117" s="28" t="s">
        <v>132</v>
      </c>
      <c r="D117" s="28" t="s">
        <v>134</v>
      </c>
      <c r="E117" s="28">
        <v>39799</v>
      </c>
      <c r="F117" s="28" t="s">
        <v>176</v>
      </c>
      <c r="G117" s="28">
        <v>715</v>
      </c>
      <c r="H117" s="28">
        <v>14880</v>
      </c>
      <c r="I117" s="28">
        <v>7039</v>
      </c>
      <c r="J117" s="29">
        <v>7841</v>
      </c>
      <c r="L117" s="19"/>
    </row>
    <row r="118" spans="2:12" x14ac:dyDescent="0.25">
      <c r="B118" s="120">
        <v>105</v>
      </c>
      <c r="C118" s="25" t="s">
        <v>135</v>
      </c>
      <c r="D118" s="25" t="s">
        <v>142</v>
      </c>
      <c r="E118" s="25">
        <v>39105</v>
      </c>
      <c r="F118" s="25" t="s">
        <v>176</v>
      </c>
      <c r="G118" s="25">
        <v>1500</v>
      </c>
      <c r="H118" s="25">
        <v>27435</v>
      </c>
      <c r="I118" s="25">
        <v>12705</v>
      </c>
      <c r="J118" s="26">
        <v>14730</v>
      </c>
      <c r="L118" s="19"/>
    </row>
    <row r="119" spans="2:12" x14ac:dyDescent="0.25">
      <c r="B119" s="120">
        <v>106</v>
      </c>
      <c r="C119" s="28" t="s">
        <v>135</v>
      </c>
      <c r="D119" s="28" t="s">
        <v>142</v>
      </c>
      <c r="E119" s="28">
        <v>39416</v>
      </c>
      <c r="F119" s="28" t="s">
        <v>176</v>
      </c>
      <c r="G119" s="28">
        <v>630</v>
      </c>
      <c r="H119" s="28">
        <v>12518</v>
      </c>
      <c r="I119" s="28">
        <v>5336</v>
      </c>
      <c r="J119" s="29">
        <v>7182</v>
      </c>
      <c r="L119" s="19"/>
    </row>
    <row r="120" spans="2:12" x14ac:dyDescent="0.25">
      <c r="B120" s="120">
        <v>107</v>
      </c>
      <c r="C120" s="25" t="s">
        <v>135</v>
      </c>
      <c r="D120" s="25" t="s">
        <v>142</v>
      </c>
      <c r="E120" s="25">
        <v>39429</v>
      </c>
      <c r="F120" s="25" t="s">
        <v>176</v>
      </c>
      <c r="G120" s="25">
        <v>810</v>
      </c>
      <c r="H120" s="25">
        <v>17553</v>
      </c>
      <c r="I120" s="25">
        <v>7970</v>
      </c>
      <c r="J120" s="26">
        <v>9583</v>
      </c>
      <c r="L120" s="19"/>
    </row>
    <row r="121" spans="2:12" x14ac:dyDescent="0.25">
      <c r="B121" s="120">
        <v>108</v>
      </c>
      <c r="C121" s="28" t="s">
        <v>135</v>
      </c>
      <c r="D121" s="28" t="s">
        <v>142</v>
      </c>
      <c r="E121" s="28">
        <v>39595</v>
      </c>
      <c r="F121" s="28" t="s">
        <v>176</v>
      </c>
      <c r="G121" s="28">
        <v>1380</v>
      </c>
      <c r="H121" s="28">
        <v>25240</v>
      </c>
      <c r="I121" s="28">
        <v>11689</v>
      </c>
      <c r="J121" s="29">
        <v>13551</v>
      </c>
      <c r="L121" s="19"/>
    </row>
    <row r="122" spans="2:12" x14ac:dyDescent="0.25">
      <c r="B122" s="120">
        <v>109</v>
      </c>
      <c r="C122" s="25" t="s">
        <v>135</v>
      </c>
      <c r="D122" s="25" t="s">
        <v>142</v>
      </c>
      <c r="E122" s="25">
        <v>39778</v>
      </c>
      <c r="F122" s="25" t="s">
        <v>176</v>
      </c>
      <c r="G122" s="25">
        <v>745</v>
      </c>
      <c r="H122" s="25">
        <v>16149</v>
      </c>
      <c r="I122" s="25">
        <v>7332</v>
      </c>
      <c r="J122" s="26">
        <v>8817</v>
      </c>
      <c r="L122" s="19"/>
    </row>
    <row r="123" spans="2:12" x14ac:dyDescent="0.25">
      <c r="B123" s="120">
        <v>110</v>
      </c>
      <c r="C123" s="28" t="s">
        <v>135</v>
      </c>
      <c r="D123" s="28" t="s">
        <v>142</v>
      </c>
      <c r="E123" s="28">
        <v>39806</v>
      </c>
      <c r="F123" s="28" t="s">
        <v>176</v>
      </c>
      <c r="G123" s="28">
        <v>580</v>
      </c>
      <c r="H123" s="28">
        <v>11517</v>
      </c>
      <c r="I123" s="28">
        <v>4909</v>
      </c>
      <c r="J123" s="29">
        <v>6608</v>
      </c>
      <c r="L123" s="19"/>
    </row>
    <row r="124" spans="2:12" x14ac:dyDescent="0.25">
      <c r="B124" s="120">
        <v>111</v>
      </c>
      <c r="C124" s="25" t="s">
        <v>132</v>
      </c>
      <c r="D124" s="25" t="s">
        <v>136</v>
      </c>
      <c r="E124" s="25">
        <v>39160</v>
      </c>
      <c r="F124" s="25" t="s">
        <v>176</v>
      </c>
      <c r="G124" s="25">
        <v>700</v>
      </c>
      <c r="H124" s="25">
        <v>16849</v>
      </c>
      <c r="I124" s="25">
        <v>7154</v>
      </c>
      <c r="J124" s="26">
        <v>9695</v>
      </c>
      <c r="L124" s="19"/>
    </row>
    <row r="125" spans="2:12" x14ac:dyDescent="0.25">
      <c r="B125" s="120">
        <v>112</v>
      </c>
      <c r="C125" s="28" t="s">
        <v>137</v>
      </c>
      <c r="D125" s="28" t="s">
        <v>136</v>
      </c>
      <c r="E125" s="28">
        <v>39240</v>
      </c>
      <c r="F125" s="28" t="s">
        <v>176</v>
      </c>
      <c r="G125" s="28">
        <v>210</v>
      </c>
      <c r="H125" s="28">
        <v>4534</v>
      </c>
      <c r="I125" s="28">
        <v>2066</v>
      </c>
      <c r="J125" s="29">
        <v>2468</v>
      </c>
      <c r="L125" s="19"/>
    </row>
    <row r="126" spans="2:12" x14ac:dyDescent="0.25">
      <c r="B126" s="120">
        <v>113</v>
      </c>
      <c r="C126" s="25" t="s">
        <v>137</v>
      </c>
      <c r="D126" s="25" t="s">
        <v>136</v>
      </c>
      <c r="E126" s="25">
        <v>39315</v>
      </c>
      <c r="F126" s="25" t="s">
        <v>176</v>
      </c>
      <c r="G126" s="25">
        <v>810</v>
      </c>
      <c r="H126" s="25">
        <v>16419</v>
      </c>
      <c r="I126" s="25">
        <v>6861</v>
      </c>
      <c r="J126" s="26">
        <v>9558</v>
      </c>
      <c r="L126" s="19"/>
    </row>
    <row r="127" spans="2:12" x14ac:dyDescent="0.25">
      <c r="B127" s="120">
        <v>114</v>
      </c>
      <c r="C127" s="28" t="s">
        <v>137</v>
      </c>
      <c r="D127" s="28" t="s">
        <v>136</v>
      </c>
      <c r="E127" s="28">
        <v>39366</v>
      </c>
      <c r="F127" s="28" t="s">
        <v>176</v>
      </c>
      <c r="G127" s="28">
        <v>100</v>
      </c>
      <c r="H127" s="28">
        <v>2066</v>
      </c>
      <c r="I127" s="28">
        <v>847</v>
      </c>
      <c r="J127" s="29">
        <v>1219</v>
      </c>
      <c r="L127" s="19"/>
    </row>
    <row r="128" spans="2:12" x14ac:dyDescent="0.25">
      <c r="B128" s="120">
        <v>115</v>
      </c>
      <c r="C128" s="25" t="s">
        <v>137</v>
      </c>
      <c r="D128" s="25" t="s">
        <v>136</v>
      </c>
      <c r="E128" s="25">
        <v>39381</v>
      </c>
      <c r="F128" s="25" t="s">
        <v>176</v>
      </c>
      <c r="G128" s="25">
        <v>480</v>
      </c>
      <c r="H128" s="25">
        <v>10296</v>
      </c>
      <c r="I128" s="25">
        <v>4906</v>
      </c>
      <c r="J128" s="26">
        <v>5390</v>
      </c>
      <c r="L128" s="19"/>
    </row>
    <row r="129" spans="2:12" x14ac:dyDescent="0.25">
      <c r="B129" s="120">
        <v>116</v>
      </c>
      <c r="C129" s="28" t="s">
        <v>137</v>
      </c>
      <c r="D129" s="28" t="s">
        <v>136</v>
      </c>
      <c r="E129" s="28">
        <v>39435</v>
      </c>
      <c r="F129" s="28" t="s">
        <v>176</v>
      </c>
      <c r="G129" s="28">
        <v>1120</v>
      </c>
      <c r="H129" s="28">
        <v>19914</v>
      </c>
      <c r="I129" s="28">
        <v>9486</v>
      </c>
      <c r="J129" s="29">
        <v>10428</v>
      </c>
      <c r="L129" s="19"/>
    </row>
    <row r="130" spans="2:12" x14ac:dyDescent="0.25">
      <c r="B130" s="120">
        <v>117</v>
      </c>
      <c r="C130" s="25" t="s">
        <v>135</v>
      </c>
      <c r="D130" s="25" t="s">
        <v>136</v>
      </c>
      <c r="E130" s="25">
        <v>39443</v>
      </c>
      <c r="F130" s="25" t="s">
        <v>176</v>
      </c>
      <c r="G130" s="25">
        <v>1080</v>
      </c>
      <c r="H130" s="25">
        <v>26266</v>
      </c>
      <c r="I130" s="25">
        <v>11038</v>
      </c>
      <c r="J130" s="26">
        <v>15228</v>
      </c>
      <c r="L130" s="19"/>
    </row>
    <row r="131" spans="2:12" x14ac:dyDescent="0.25">
      <c r="B131" s="120">
        <v>118</v>
      </c>
      <c r="C131" s="28" t="s">
        <v>137</v>
      </c>
      <c r="D131" s="28" t="s">
        <v>136</v>
      </c>
      <c r="E131" s="28">
        <v>39476</v>
      </c>
      <c r="F131" s="28" t="s">
        <v>176</v>
      </c>
      <c r="G131" s="28">
        <v>834</v>
      </c>
      <c r="H131" s="28">
        <v>16912</v>
      </c>
      <c r="I131" s="28">
        <v>7067</v>
      </c>
      <c r="J131" s="29">
        <v>9845</v>
      </c>
      <c r="L131" s="19"/>
    </row>
    <row r="132" spans="2:12" x14ac:dyDescent="0.25">
      <c r="B132" s="120">
        <v>119</v>
      </c>
      <c r="C132" s="25" t="s">
        <v>137</v>
      </c>
      <c r="D132" s="25" t="s">
        <v>136</v>
      </c>
      <c r="E132" s="25">
        <v>39477</v>
      </c>
      <c r="F132" s="25" t="s">
        <v>176</v>
      </c>
      <c r="G132" s="25">
        <v>494</v>
      </c>
      <c r="H132" s="25">
        <v>10605</v>
      </c>
      <c r="I132" s="25">
        <v>5053</v>
      </c>
      <c r="J132" s="26">
        <v>5552</v>
      </c>
      <c r="L132" s="19"/>
    </row>
    <row r="133" spans="2:12" x14ac:dyDescent="0.25">
      <c r="B133" s="120">
        <v>120</v>
      </c>
      <c r="C133" s="28" t="s">
        <v>137</v>
      </c>
      <c r="D133" s="28" t="s">
        <v>136</v>
      </c>
      <c r="E133" s="28">
        <v>39538</v>
      </c>
      <c r="F133" s="28" t="s">
        <v>176</v>
      </c>
      <c r="G133" s="28">
        <v>103</v>
      </c>
      <c r="H133" s="28">
        <v>2128</v>
      </c>
      <c r="I133" s="28">
        <v>872</v>
      </c>
      <c r="J133" s="29">
        <v>1256</v>
      </c>
      <c r="L133" s="19"/>
    </row>
    <row r="134" spans="2:12" x14ac:dyDescent="0.25">
      <c r="B134" s="120">
        <v>121</v>
      </c>
      <c r="C134" s="25" t="s">
        <v>135</v>
      </c>
      <c r="D134" s="25" t="s">
        <v>136</v>
      </c>
      <c r="E134" s="25">
        <v>39563</v>
      </c>
      <c r="F134" s="25" t="s">
        <v>176</v>
      </c>
      <c r="G134" s="25">
        <v>1112</v>
      </c>
      <c r="H134" s="25">
        <v>27054</v>
      </c>
      <c r="I134" s="25">
        <v>11369</v>
      </c>
      <c r="J134" s="26">
        <v>15685</v>
      </c>
      <c r="L134" s="19"/>
    </row>
    <row r="135" spans="2:12" x14ac:dyDescent="0.25">
      <c r="B135" s="120">
        <v>122</v>
      </c>
      <c r="C135" s="28" t="s">
        <v>137</v>
      </c>
      <c r="D135" s="28" t="s">
        <v>136</v>
      </c>
      <c r="E135" s="28">
        <v>39584</v>
      </c>
      <c r="F135" s="28" t="s">
        <v>176</v>
      </c>
      <c r="G135" s="28">
        <v>1154</v>
      </c>
      <c r="H135" s="28">
        <v>20511</v>
      </c>
      <c r="I135" s="28">
        <v>9771</v>
      </c>
      <c r="J135" s="29">
        <v>10740</v>
      </c>
      <c r="L135" s="19"/>
    </row>
    <row r="136" spans="2:12" x14ac:dyDescent="0.25">
      <c r="B136" s="120">
        <v>123</v>
      </c>
      <c r="C136" s="25" t="s">
        <v>137</v>
      </c>
      <c r="D136" s="25" t="s">
        <v>136</v>
      </c>
      <c r="E136" s="25">
        <v>39757</v>
      </c>
      <c r="F136" s="25" t="s">
        <v>176</v>
      </c>
      <c r="G136" s="25">
        <v>216</v>
      </c>
      <c r="H136" s="25">
        <v>4670</v>
      </c>
      <c r="I136" s="25">
        <v>2128</v>
      </c>
      <c r="J136" s="26">
        <v>2542</v>
      </c>
      <c r="L136" s="19"/>
    </row>
    <row r="137" spans="2:12" x14ac:dyDescent="0.25">
      <c r="B137" s="120">
        <v>124</v>
      </c>
      <c r="C137" s="28" t="s">
        <v>132</v>
      </c>
      <c r="D137" s="28" t="s">
        <v>136</v>
      </c>
      <c r="E137" s="28">
        <v>39766</v>
      </c>
      <c r="F137" s="28" t="s">
        <v>176</v>
      </c>
      <c r="G137" s="28">
        <v>721</v>
      </c>
      <c r="H137" s="28">
        <v>17354</v>
      </c>
      <c r="I137" s="28">
        <v>7369</v>
      </c>
      <c r="J137" s="29">
        <v>9985</v>
      </c>
      <c r="L137" s="19"/>
    </row>
    <row r="138" spans="2:12" x14ac:dyDescent="0.25">
      <c r="B138" s="120">
        <v>125</v>
      </c>
      <c r="C138" s="25" t="s">
        <v>135</v>
      </c>
      <c r="D138" s="25" t="s">
        <v>143</v>
      </c>
      <c r="E138" s="25">
        <v>39211</v>
      </c>
      <c r="F138" s="25" t="s">
        <v>177</v>
      </c>
      <c r="G138" s="25">
        <v>360</v>
      </c>
      <c r="H138" s="25">
        <v>6610</v>
      </c>
      <c r="I138" s="25">
        <v>3049</v>
      </c>
      <c r="J138" s="26">
        <v>3561</v>
      </c>
      <c r="L138" s="19"/>
    </row>
    <row r="139" spans="2:12" x14ac:dyDescent="0.25">
      <c r="B139" s="120">
        <v>126</v>
      </c>
      <c r="C139" s="28" t="s">
        <v>137</v>
      </c>
      <c r="D139" s="28" t="s">
        <v>143</v>
      </c>
      <c r="E139" s="28">
        <v>39259</v>
      </c>
      <c r="F139" s="28" t="s">
        <v>177</v>
      </c>
      <c r="G139" s="28">
        <v>770</v>
      </c>
      <c r="H139" s="28">
        <v>17287</v>
      </c>
      <c r="I139" s="28">
        <v>7869</v>
      </c>
      <c r="J139" s="29">
        <v>9418</v>
      </c>
      <c r="L139" s="19"/>
    </row>
    <row r="140" spans="2:12" x14ac:dyDescent="0.25">
      <c r="B140" s="120">
        <v>127</v>
      </c>
      <c r="C140" s="25" t="s">
        <v>135</v>
      </c>
      <c r="D140" s="25" t="s">
        <v>143</v>
      </c>
      <c r="E140" s="25">
        <v>39290</v>
      </c>
      <c r="F140" s="25" t="s">
        <v>177</v>
      </c>
      <c r="G140" s="25">
        <v>280</v>
      </c>
      <c r="H140" s="25">
        <v>6566</v>
      </c>
      <c r="I140" s="25">
        <v>2862</v>
      </c>
      <c r="J140" s="26">
        <v>3704</v>
      </c>
      <c r="L140" s="19"/>
    </row>
    <row r="141" spans="2:12" x14ac:dyDescent="0.25">
      <c r="B141" s="120">
        <v>128</v>
      </c>
      <c r="C141" s="28" t="s">
        <v>137</v>
      </c>
      <c r="D141" s="28" t="s">
        <v>143</v>
      </c>
      <c r="E141" s="28">
        <v>39301</v>
      </c>
      <c r="F141" s="28" t="s">
        <v>177</v>
      </c>
      <c r="G141" s="28">
        <v>560</v>
      </c>
      <c r="H141" s="28">
        <v>10511</v>
      </c>
      <c r="I141" s="28">
        <v>4743</v>
      </c>
      <c r="J141" s="29">
        <v>5768</v>
      </c>
      <c r="L141" s="19"/>
    </row>
    <row r="142" spans="2:12" x14ac:dyDescent="0.25">
      <c r="B142" s="120">
        <v>129</v>
      </c>
      <c r="C142" s="25" t="s">
        <v>137</v>
      </c>
      <c r="D142" s="25" t="s">
        <v>143</v>
      </c>
      <c r="E142" s="25">
        <v>39304</v>
      </c>
      <c r="F142" s="25" t="s">
        <v>177</v>
      </c>
      <c r="G142" s="25">
        <v>390</v>
      </c>
      <c r="H142" s="25">
        <v>8728</v>
      </c>
      <c r="I142" s="25">
        <v>3838</v>
      </c>
      <c r="J142" s="26">
        <v>4890</v>
      </c>
      <c r="L142" s="19"/>
    </row>
    <row r="143" spans="2:12" x14ac:dyDescent="0.25">
      <c r="B143" s="120">
        <v>130</v>
      </c>
      <c r="C143" s="28" t="s">
        <v>135</v>
      </c>
      <c r="D143" s="28" t="s">
        <v>143</v>
      </c>
      <c r="E143" s="28">
        <v>39359</v>
      </c>
      <c r="F143" s="28" t="s">
        <v>177</v>
      </c>
      <c r="G143" s="28">
        <v>260</v>
      </c>
      <c r="H143" s="28">
        <v>5541</v>
      </c>
      <c r="I143" s="28">
        <v>2657</v>
      </c>
      <c r="J143" s="29">
        <v>2884</v>
      </c>
      <c r="L143" s="19"/>
    </row>
    <row r="144" spans="2:12" x14ac:dyDescent="0.25">
      <c r="B144" s="120">
        <v>131</v>
      </c>
      <c r="C144" s="25" t="s">
        <v>132</v>
      </c>
      <c r="D144" s="25" t="s">
        <v>143</v>
      </c>
      <c r="E144" s="25">
        <v>39366</v>
      </c>
      <c r="F144" s="25" t="s">
        <v>177</v>
      </c>
      <c r="G144" s="25">
        <v>1500</v>
      </c>
      <c r="H144" s="25">
        <v>28665</v>
      </c>
      <c r="I144" s="25">
        <v>12705</v>
      </c>
      <c r="J144" s="26">
        <v>15960</v>
      </c>
      <c r="L144" s="19"/>
    </row>
    <row r="145" spans="2:12" x14ac:dyDescent="0.25">
      <c r="B145" s="120">
        <v>132</v>
      </c>
      <c r="C145" s="28" t="s">
        <v>132</v>
      </c>
      <c r="D145" s="28" t="s">
        <v>143</v>
      </c>
      <c r="E145" s="28">
        <v>39385</v>
      </c>
      <c r="F145" s="28" t="s">
        <v>177</v>
      </c>
      <c r="G145" s="28">
        <v>700</v>
      </c>
      <c r="H145" s="28">
        <v>17864</v>
      </c>
      <c r="I145" s="28">
        <v>7154</v>
      </c>
      <c r="J145" s="29">
        <v>10710</v>
      </c>
      <c r="L145" s="19"/>
    </row>
    <row r="146" spans="2:12" x14ac:dyDescent="0.25">
      <c r="B146" s="120">
        <v>133</v>
      </c>
      <c r="C146" s="25" t="s">
        <v>132</v>
      </c>
      <c r="D146" s="25" t="s">
        <v>143</v>
      </c>
      <c r="E146" s="25">
        <v>39395</v>
      </c>
      <c r="F146" s="25" t="s">
        <v>177</v>
      </c>
      <c r="G146" s="25">
        <v>500</v>
      </c>
      <c r="H146" s="25">
        <v>10125</v>
      </c>
      <c r="I146" s="25">
        <v>4235</v>
      </c>
      <c r="J146" s="26">
        <v>5890</v>
      </c>
      <c r="L146" s="19"/>
    </row>
    <row r="147" spans="2:12" x14ac:dyDescent="0.25">
      <c r="B147" s="120">
        <v>134</v>
      </c>
      <c r="C147" s="28" t="s">
        <v>135</v>
      </c>
      <c r="D147" s="28" t="s">
        <v>143</v>
      </c>
      <c r="E147" s="28">
        <v>39405</v>
      </c>
      <c r="F147" s="28" t="s">
        <v>177</v>
      </c>
      <c r="G147" s="28">
        <v>750</v>
      </c>
      <c r="H147" s="28">
        <v>18938</v>
      </c>
      <c r="I147" s="28">
        <v>7665</v>
      </c>
      <c r="J147" s="29">
        <v>11273</v>
      </c>
      <c r="L147" s="19"/>
    </row>
    <row r="148" spans="2:12" x14ac:dyDescent="0.25">
      <c r="B148" s="120">
        <v>135</v>
      </c>
      <c r="C148" s="25" t="s">
        <v>137</v>
      </c>
      <c r="D148" s="25" t="s">
        <v>143</v>
      </c>
      <c r="E148" s="25">
        <v>39435</v>
      </c>
      <c r="F148" s="25" t="s">
        <v>177</v>
      </c>
      <c r="G148" s="25">
        <v>600</v>
      </c>
      <c r="H148" s="25">
        <v>13824</v>
      </c>
      <c r="I148" s="25">
        <v>5904</v>
      </c>
      <c r="J148" s="26">
        <v>7920</v>
      </c>
      <c r="L148" s="19"/>
    </row>
    <row r="149" spans="2:12" x14ac:dyDescent="0.25">
      <c r="B149" s="120">
        <v>136</v>
      </c>
      <c r="C149" s="28" t="s">
        <v>132</v>
      </c>
      <c r="D149" s="28" t="s">
        <v>143</v>
      </c>
      <c r="E149" s="28">
        <v>39464</v>
      </c>
      <c r="F149" s="28" t="s">
        <v>177</v>
      </c>
      <c r="G149" s="28">
        <v>1890</v>
      </c>
      <c r="H149" s="28">
        <v>36118</v>
      </c>
      <c r="I149" s="28">
        <v>16008</v>
      </c>
      <c r="J149" s="29">
        <v>20110</v>
      </c>
      <c r="L149" s="19"/>
    </row>
    <row r="150" spans="2:12" x14ac:dyDescent="0.25">
      <c r="B150" s="120">
        <v>137</v>
      </c>
      <c r="C150" s="25" t="s">
        <v>137</v>
      </c>
      <c r="D150" s="25" t="s">
        <v>143</v>
      </c>
      <c r="E150" s="25">
        <v>39517</v>
      </c>
      <c r="F150" s="25" t="s">
        <v>177</v>
      </c>
      <c r="G150" s="25">
        <v>706</v>
      </c>
      <c r="H150" s="25">
        <v>13244</v>
      </c>
      <c r="I150" s="25">
        <v>5976</v>
      </c>
      <c r="J150" s="26">
        <v>7268</v>
      </c>
      <c r="L150" s="19"/>
    </row>
    <row r="151" spans="2:12" x14ac:dyDescent="0.25">
      <c r="B151" s="120">
        <v>138</v>
      </c>
      <c r="C151" s="28" t="s">
        <v>137</v>
      </c>
      <c r="D151" s="28" t="s">
        <v>143</v>
      </c>
      <c r="E151" s="28">
        <v>39532</v>
      </c>
      <c r="F151" s="28" t="s">
        <v>177</v>
      </c>
      <c r="G151" s="28">
        <v>756</v>
      </c>
      <c r="H151" s="28">
        <v>17418</v>
      </c>
      <c r="I151" s="28">
        <v>7439</v>
      </c>
      <c r="J151" s="29">
        <v>9979</v>
      </c>
      <c r="L151" s="19"/>
    </row>
    <row r="152" spans="2:12" x14ac:dyDescent="0.25">
      <c r="B152" s="120">
        <v>139</v>
      </c>
      <c r="C152" s="25" t="s">
        <v>135</v>
      </c>
      <c r="D152" s="25" t="s">
        <v>143</v>
      </c>
      <c r="E152" s="25">
        <v>39562</v>
      </c>
      <c r="F152" s="25" t="s">
        <v>177</v>
      </c>
      <c r="G152" s="25">
        <v>328</v>
      </c>
      <c r="H152" s="25">
        <v>6982</v>
      </c>
      <c r="I152" s="25">
        <v>3348</v>
      </c>
      <c r="J152" s="26">
        <v>3634</v>
      </c>
      <c r="L152" s="19"/>
    </row>
    <row r="153" spans="2:12" x14ac:dyDescent="0.25">
      <c r="B153" s="120">
        <v>140</v>
      </c>
      <c r="C153" s="28" t="s">
        <v>137</v>
      </c>
      <c r="D153" s="28" t="s">
        <v>143</v>
      </c>
      <c r="E153" s="28">
        <v>39651</v>
      </c>
      <c r="F153" s="28" t="s">
        <v>177</v>
      </c>
      <c r="G153" s="28">
        <v>970</v>
      </c>
      <c r="H153" s="28">
        <v>21782</v>
      </c>
      <c r="I153" s="28">
        <v>9915</v>
      </c>
      <c r="J153" s="29">
        <v>11867</v>
      </c>
      <c r="L153" s="19"/>
    </row>
    <row r="154" spans="2:12" x14ac:dyDescent="0.25">
      <c r="B154" s="120">
        <v>141</v>
      </c>
      <c r="C154" s="25" t="s">
        <v>135</v>
      </c>
      <c r="D154" s="25" t="s">
        <v>143</v>
      </c>
      <c r="E154" s="25">
        <v>39699</v>
      </c>
      <c r="F154" s="25" t="s">
        <v>177</v>
      </c>
      <c r="G154" s="25">
        <v>945</v>
      </c>
      <c r="H154" s="25">
        <v>23862</v>
      </c>
      <c r="I154" s="25">
        <v>9658</v>
      </c>
      <c r="J154" s="26">
        <v>14204</v>
      </c>
      <c r="L154" s="19"/>
    </row>
    <row r="155" spans="2:12" x14ac:dyDescent="0.25">
      <c r="B155" s="120">
        <v>142</v>
      </c>
      <c r="C155" s="28" t="s">
        <v>135</v>
      </c>
      <c r="D155" s="28" t="s">
        <v>143</v>
      </c>
      <c r="E155" s="28">
        <v>39723</v>
      </c>
      <c r="F155" s="28" t="s">
        <v>177</v>
      </c>
      <c r="G155" s="28">
        <v>454</v>
      </c>
      <c r="H155" s="28">
        <v>8329</v>
      </c>
      <c r="I155" s="28">
        <v>3842</v>
      </c>
      <c r="J155" s="29">
        <v>4487</v>
      </c>
      <c r="L155" s="19"/>
    </row>
    <row r="156" spans="2:12" x14ac:dyDescent="0.25">
      <c r="B156" s="120">
        <v>143</v>
      </c>
      <c r="C156" s="25" t="s">
        <v>135</v>
      </c>
      <c r="D156" s="25" t="s">
        <v>143</v>
      </c>
      <c r="E156" s="25">
        <v>39742</v>
      </c>
      <c r="F156" s="25" t="s">
        <v>178</v>
      </c>
      <c r="G156" s="25">
        <v>353</v>
      </c>
      <c r="H156" s="25">
        <v>8273</v>
      </c>
      <c r="I156" s="25">
        <v>3606</v>
      </c>
      <c r="J156" s="26">
        <v>4667</v>
      </c>
      <c r="L156" s="19"/>
    </row>
    <row r="157" spans="2:12" x14ac:dyDescent="0.25">
      <c r="B157" s="120">
        <v>144</v>
      </c>
      <c r="C157" s="28" t="s">
        <v>132</v>
      </c>
      <c r="D157" s="28" t="s">
        <v>143</v>
      </c>
      <c r="E157" s="28">
        <v>39755</v>
      </c>
      <c r="F157" s="28" t="s">
        <v>178</v>
      </c>
      <c r="G157" s="28">
        <v>882</v>
      </c>
      <c r="H157" s="28">
        <v>22509</v>
      </c>
      <c r="I157" s="28">
        <v>9014</v>
      </c>
      <c r="J157" s="29">
        <v>13495</v>
      </c>
      <c r="L157" s="19"/>
    </row>
    <row r="158" spans="2:12" x14ac:dyDescent="0.25">
      <c r="B158" s="120">
        <v>145</v>
      </c>
      <c r="C158" s="25" t="s">
        <v>137</v>
      </c>
      <c r="D158" s="25" t="s">
        <v>143</v>
      </c>
      <c r="E158" s="25">
        <v>39764</v>
      </c>
      <c r="F158" s="25" t="s">
        <v>178</v>
      </c>
      <c r="G158" s="25">
        <v>491</v>
      </c>
      <c r="H158" s="25">
        <v>10997</v>
      </c>
      <c r="I158" s="25">
        <v>4836</v>
      </c>
      <c r="J158" s="26">
        <v>6161</v>
      </c>
      <c r="L158" s="19"/>
    </row>
    <row r="159" spans="2:12" x14ac:dyDescent="0.25">
      <c r="B159" s="120">
        <v>146</v>
      </c>
      <c r="C159" s="28" t="s">
        <v>132</v>
      </c>
      <c r="D159" s="28" t="s">
        <v>143</v>
      </c>
      <c r="E159" s="28">
        <v>39811</v>
      </c>
      <c r="F159" s="28" t="s">
        <v>178</v>
      </c>
      <c r="G159" s="28">
        <v>630</v>
      </c>
      <c r="H159" s="28">
        <v>12758</v>
      </c>
      <c r="I159" s="28">
        <v>5336</v>
      </c>
      <c r="J159" s="29">
        <v>7422</v>
      </c>
      <c r="L159" s="19"/>
    </row>
    <row r="160" spans="2:12" x14ac:dyDescent="0.25">
      <c r="B160" s="120">
        <v>147</v>
      </c>
      <c r="C160" s="25" t="s">
        <v>135</v>
      </c>
      <c r="D160" s="25" t="s">
        <v>138</v>
      </c>
      <c r="E160" s="25">
        <v>39107</v>
      </c>
      <c r="F160" s="25" t="s">
        <v>178</v>
      </c>
      <c r="G160" s="25">
        <v>600</v>
      </c>
      <c r="H160" s="25">
        <v>14286</v>
      </c>
      <c r="I160" s="25">
        <v>6132</v>
      </c>
      <c r="J160" s="26">
        <v>8154</v>
      </c>
      <c r="L160" s="19"/>
    </row>
    <row r="161" spans="2:12" x14ac:dyDescent="0.25">
      <c r="B161" s="120">
        <v>148</v>
      </c>
      <c r="C161" s="28" t="s">
        <v>132</v>
      </c>
      <c r="D161" s="28" t="s">
        <v>138</v>
      </c>
      <c r="E161" s="28">
        <v>39139</v>
      </c>
      <c r="F161" s="28" t="s">
        <v>178</v>
      </c>
      <c r="G161" s="28">
        <v>700</v>
      </c>
      <c r="H161" s="28">
        <v>16674</v>
      </c>
      <c r="I161" s="28">
        <v>6888</v>
      </c>
      <c r="J161" s="29">
        <v>9786</v>
      </c>
      <c r="L161" s="19"/>
    </row>
    <row r="162" spans="2:12" x14ac:dyDescent="0.25">
      <c r="B162" s="120">
        <v>149</v>
      </c>
      <c r="C162" s="25" t="s">
        <v>137</v>
      </c>
      <c r="D162" s="25" t="s">
        <v>138</v>
      </c>
      <c r="E162" s="25">
        <v>39141</v>
      </c>
      <c r="F162" s="25" t="s">
        <v>178</v>
      </c>
      <c r="G162" s="25">
        <v>770</v>
      </c>
      <c r="H162" s="25">
        <v>18449</v>
      </c>
      <c r="I162" s="25">
        <v>7577</v>
      </c>
      <c r="J162" s="26">
        <v>10872</v>
      </c>
      <c r="L162" s="19"/>
    </row>
    <row r="163" spans="2:12" x14ac:dyDescent="0.25">
      <c r="B163" s="120">
        <v>150</v>
      </c>
      <c r="C163" s="28" t="s">
        <v>137</v>
      </c>
      <c r="D163" s="28" t="s">
        <v>140</v>
      </c>
      <c r="E163" s="28">
        <v>39332</v>
      </c>
      <c r="F163" s="28" t="s">
        <v>146</v>
      </c>
      <c r="G163" s="28">
        <v>140</v>
      </c>
      <c r="H163" s="28">
        <v>2997</v>
      </c>
      <c r="I163" s="28">
        <v>1378</v>
      </c>
      <c r="J163" s="29">
        <v>1619</v>
      </c>
      <c r="L163" s="19"/>
    </row>
    <row r="164" spans="2:12" x14ac:dyDescent="0.25">
      <c r="B164" s="120">
        <v>151</v>
      </c>
      <c r="C164" s="25" t="s">
        <v>132</v>
      </c>
      <c r="D164" s="25" t="s">
        <v>141</v>
      </c>
      <c r="E164" s="25">
        <v>39220</v>
      </c>
      <c r="F164" s="25" t="s">
        <v>146</v>
      </c>
      <c r="G164" s="25">
        <v>600</v>
      </c>
      <c r="H164" s="25">
        <v>10728</v>
      </c>
      <c r="I164" s="25">
        <v>5082</v>
      </c>
      <c r="J164" s="26">
        <v>5646</v>
      </c>
      <c r="L164" s="19"/>
    </row>
    <row r="165" spans="2:12" x14ac:dyDescent="0.25">
      <c r="B165" s="120">
        <v>152</v>
      </c>
      <c r="C165" s="28" t="s">
        <v>132</v>
      </c>
      <c r="D165" s="28" t="s">
        <v>142</v>
      </c>
      <c r="E165" s="28">
        <v>39391</v>
      </c>
      <c r="F165" s="28" t="s">
        <v>146</v>
      </c>
      <c r="G165" s="28">
        <v>600</v>
      </c>
      <c r="H165" s="28">
        <v>12612</v>
      </c>
      <c r="I165" s="28">
        <v>6132</v>
      </c>
      <c r="J165" s="29">
        <v>6480</v>
      </c>
      <c r="L165" s="19"/>
    </row>
    <row r="166" spans="2:12" x14ac:dyDescent="0.25">
      <c r="B166" s="120">
        <v>153</v>
      </c>
      <c r="C166" s="25" t="s">
        <v>135</v>
      </c>
      <c r="D166" s="25" t="s">
        <v>138</v>
      </c>
      <c r="E166" s="25">
        <v>39255</v>
      </c>
      <c r="F166" s="25" t="s">
        <v>146</v>
      </c>
      <c r="G166" s="25">
        <v>200</v>
      </c>
      <c r="H166" s="25">
        <v>4438</v>
      </c>
      <c r="I166" s="25">
        <v>2044</v>
      </c>
      <c r="J166" s="26">
        <v>2394</v>
      </c>
      <c r="L166" s="19"/>
    </row>
    <row r="167" spans="2:12" x14ac:dyDescent="0.25">
      <c r="B167" s="120">
        <v>154</v>
      </c>
      <c r="C167" s="28" t="s">
        <v>137</v>
      </c>
      <c r="D167" s="28" t="s">
        <v>133</v>
      </c>
      <c r="E167" s="28">
        <v>39259</v>
      </c>
      <c r="F167" s="28" t="s">
        <v>147</v>
      </c>
      <c r="G167" s="28">
        <v>600</v>
      </c>
      <c r="H167" s="28">
        <v>14004</v>
      </c>
      <c r="I167" s="28">
        <v>5904</v>
      </c>
      <c r="J167" s="29">
        <v>8100</v>
      </c>
      <c r="L167" s="19"/>
    </row>
    <row r="168" spans="2:12" x14ac:dyDescent="0.25">
      <c r="B168" s="120">
        <v>155</v>
      </c>
      <c r="C168" s="25" t="s">
        <v>132</v>
      </c>
      <c r="D168" s="25" t="s">
        <v>140</v>
      </c>
      <c r="E168" s="25">
        <v>39436</v>
      </c>
      <c r="F168" s="25" t="s">
        <v>147</v>
      </c>
      <c r="G168" s="25">
        <v>800</v>
      </c>
      <c r="H168" s="25">
        <v>15104</v>
      </c>
      <c r="I168" s="25">
        <v>6776</v>
      </c>
      <c r="J168" s="26">
        <v>8328</v>
      </c>
      <c r="L168" s="19"/>
    </row>
    <row r="169" spans="2:12" x14ac:dyDescent="0.25">
      <c r="B169" s="120">
        <v>156</v>
      </c>
      <c r="C169" s="28" t="s">
        <v>135</v>
      </c>
      <c r="D169" s="28" t="s">
        <v>136</v>
      </c>
      <c r="E169" s="28">
        <v>39189</v>
      </c>
      <c r="F169" s="28" t="s">
        <v>147</v>
      </c>
      <c r="G169" s="28">
        <v>140</v>
      </c>
      <c r="H169" s="28">
        <v>2842</v>
      </c>
      <c r="I169" s="28">
        <v>1378</v>
      </c>
      <c r="J169" s="29">
        <v>1464</v>
      </c>
      <c r="L169" s="19"/>
    </row>
    <row r="170" spans="2:12" x14ac:dyDescent="0.25">
      <c r="B170" s="120">
        <v>157</v>
      </c>
      <c r="C170" s="25" t="s">
        <v>132</v>
      </c>
      <c r="D170" s="25" t="s">
        <v>136</v>
      </c>
      <c r="E170" s="25">
        <v>39280</v>
      </c>
      <c r="F170" s="25" t="s">
        <v>147</v>
      </c>
      <c r="G170" s="25">
        <v>1200</v>
      </c>
      <c r="H170" s="25">
        <v>27108</v>
      </c>
      <c r="I170" s="25">
        <v>12264</v>
      </c>
      <c r="J170" s="26">
        <v>14844</v>
      </c>
      <c r="L170" s="19"/>
    </row>
    <row r="171" spans="2:12" x14ac:dyDescent="0.25">
      <c r="B171" s="120">
        <v>158</v>
      </c>
      <c r="C171" s="28" t="s">
        <v>132</v>
      </c>
      <c r="D171" s="28" t="s">
        <v>133</v>
      </c>
      <c r="E171" s="28">
        <v>39155</v>
      </c>
      <c r="F171" s="28" t="s">
        <v>148</v>
      </c>
      <c r="G171" s="28">
        <v>300</v>
      </c>
      <c r="H171" s="28">
        <v>7008</v>
      </c>
      <c r="I171" s="28">
        <v>3066</v>
      </c>
      <c r="J171" s="29">
        <v>3942</v>
      </c>
      <c r="L171" s="19"/>
    </row>
    <row r="172" spans="2:12" x14ac:dyDescent="0.25">
      <c r="B172" s="120">
        <v>159</v>
      </c>
      <c r="C172" s="25" t="s">
        <v>132</v>
      </c>
      <c r="D172" s="25" t="s">
        <v>133</v>
      </c>
      <c r="E172" s="25">
        <v>39464</v>
      </c>
      <c r="F172" s="25" t="s">
        <v>148</v>
      </c>
      <c r="G172" s="25">
        <v>258</v>
      </c>
      <c r="H172" s="25">
        <v>6027</v>
      </c>
      <c r="I172" s="25">
        <v>2637</v>
      </c>
      <c r="J172" s="26">
        <v>3390</v>
      </c>
      <c r="L172" s="19"/>
    </row>
    <row r="173" spans="2:12" x14ac:dyDescent="0.25">
      <c r="B173" s="120">
        <v>160</v>
      </c>
      <c r="C173" s="28" t="s">
        <v>137</v>
      </c>
      <c r="D173" s="28" t="s">
        <v>140</v>
      </c>
      <c r="E173" s="28">
        <v>39114</v>
      </c>
      <c r="F173" s="28" t="s">
        <v>148</v>
      </c>
      <c r="G173" s="28">
        <v>1040</v>
      </c>
      <c r="H173" s="28">
        <v>18772</v>
      </c>
      <c r="I173" s="28">
        <v>8809</v>
      </c>
      <c r="J173" s="29">
        <v>9963</v>
      </c>
      <c r="L173" s="19"/>
    </row>
    <row r="174" spans="2:12" x14ac:dyDescent="0.25">
      <c r="B174" s="120">
        <v>161</v>
      </c>
      <c r="C174" s="25" t="s">
        <v>137</v>
      </c>
      <c r="D174" s="25" t="s">
        <v>140</v>
      </c>
      <c r="E174" s="25">
        <v>39696</v>
      </c>
      <c r="F174" s="25" t="s">
        <v>148</v>
      </c>
      <c r="G174" s="25">
        <v>832</v>
      </c>
      <c r="H174" s="25">
        <v>15018</v>
      </c>
      <c r="I174" s="25">
        <v>7047</v>
      </c>
      <c r="J174" s="26">
        <v>7971</v>
      </c>
      <c r="L174" s="19"/>
    </row>
    <row r="175" spans="2:12" x14ac:dyDescent="0.25">
      <c r="B175" s="120">
        <v>162</v>
      </c>
      <c r="C175" s="28" t="s">
        <v>135</v>
      </c>
      <c r="D175" s="28" t="s">
        <v>134</v>
      </c>
      <c r="E175" s="28">
        <v>39380</v>
      </c>
      <c r="F175" s="28" t="s">
        <v>148</v>
      </c>
      <c r="G175" s="28">
        <v>1300</v>
      </c>
      <c r="H175" s="28">
        <v>28782</v>
      </c>
      <c r="I175" s="28">
        <v>12792</v>
      </c>
      <c r="J175" s="29">
        <v>15990</v>
      </c>
      <c r="L175" s="19"/>
    </row>
    <row r="176" spans="2:12" x14ac:dyDescent="0.25">
      <c r="B176" s="120">
        <v>163</v>
      </c>
      <c r="C176" s="25" t="s">
        <v>137</v>
      </c>
      <c r="D176" s="25" t="s">
        <v>134</v>
      </c>
      <c r="E176" s="25">
        <v>39406</v>
      </c>
      <c r="F176" s="25" t="s">
        <v>148</v>
      </c>
      <c r="G176" s="25">
        <v>800</v>
      </c>
      <c r="H176" s="25">
        <v>19536</v>
      </c>
      <c r="I176" s="25">
        <v>8176</v>
      </c>
      <c r="J176" s="26">
        <v>11360</v>
      </c>
      <c r="L176" s="19"/>
    </row>
    <row r="177" spans="2:12" x14ac:dyDescent="0.25">
      <c r="B177" s="120">
        <v>164</v>
      </c>
      <c r="C177" s="28" t="s">
        <v>137</v>
      </c>
      <c r="D177" s="28" t="s">
        <v>134</v>
      </c>
      <c r="E177" s="28">
        <v>39465</v>
      </c>
      <c r="F177" s="28" t="s">
        <v>148</v>
      </c>
      <c r="G177" s="28">
        <v>584</v>
      </c>
      <c r="H177" s="28">
        <v>14261</v>
      </c>
      <c r="I177" s="28">
        <v>5968</v>
      </c>
      <c r="J177" s="29">
        <v>8293</v>
      </c>
      <c r="L177" s="19"/>
    </row>
    <row r="178" spans="2:12" x14ac:dyDescent="0.25">
      <c r="B178" s="120">
        <v>165</v>
      </c>
      <c r="C178" s="25" t="s">
        <v>135</v>
      </c>
      <c r="D178" s="25" t="s">
        <v>134</v>
      </c>
      <c r="E178" s="25">
        <v>39527</v>
      </c>
      <c r="F178" s="25" t="s">
        <v>148</v>
      </c>
      <c r="G178" s="25">
        <v>949</v>
      </c>
      <c r="H178" s="25">
        <v>21011</v>
      </c>
      <c r="I178" s="25">
        <v>9338</v>
      </c>
      <c r="J178" s="26">
        <v>11673</v>
      </c>
      <c r="L178" s="19"/>
    </row>
    <row r="179" spans="2:12" x14ac:dyDescent="0.25">
      <c r="B179" s="120">
        <v>166</v>
      </c>
      <c r="C179" s="28" t="s">
        <v>137</v>
      </c>
      <c r="D179" s="28" t="s">
        <v>139</v>
      </c>
      <c r="E179" s="28">
        <v>39133</v>
      </c>
      <c r="F179" s="28" t="s">
        <v>149</v>
      </c>
      <c r="G179" s="28">
        <v>180</v>
      </c>
      <c r="H179" s="28">
        <v>3611</v>
      </c>
      <c r="I179" s="28">
        <v>1525</v>
      </c>
      <c r="J179" s="29">
        <v>2086</v>
      </c>
      <c r="L179" s="19"/>
    </row>
    <row r="180" spans="2:12" x14ac:dyDescent="0.25">
      <c r="B180" s="120">
        <v>167</v>
      </c>
      <c r="C180" s="25" t="s">
        <v>135</v>
      </c>
      <c r="D180" s="25" t="s">
        <v>139</v>
      </c>
      <c r="E180" s="25">
        <v>39267</v>
      </c>
      <c r="F180" s="25" t="s">
        <v>149</v>
      </c>
      <c r="G180" s="25">
        <v>270</v>
      </c>
      <c r="H180" s="25">
        <v>5678</v>
      </c>
      <c r="I180" s="25">
        <v>2287</v>
      </c>
      <c r="J180" s="26">
        <v>3391</v>
      </c>
      <c r="L180" s="19"/>
    </row>
    <row r="181" spans="2:12" x14ac:dyDescent="0.25">
      <c r="B181" s="120">
        <v>168</v>
      </c>
      <c r="C181" s="28" t="s">
        <v>135</v>
      </c>
      <c r="D181" s="28" t="s">
        <v>139</v>
      </c>
      <c r="E181" s="28">
        <v>39352</v>
      </c>
      <c r="F181" s="28" t="s">
        <v>149</v>
      </c>
      <c r="G181" s="28">
        <v>630</v>
      </c>
      <c r="H181" s="28">
        <v>11995</v>
      </c>
      <c r="I181" s="28">
        <v>5336</v>
      </c>
      <c r="J181" s="29">
        <v>6659</v>
      </c>
      <c r="L181" s="19"/>
    </row>
    <row r="182" spans="2:12" x14ac:dyDescent="0.25">
      <c r="B182" s="120">
        <v>169</v>
      </c>
      <c r="C182" s="25" t="s">
        <v>137</v>
      </c>
      <c r="D182" s="25" t="s">
        <v>139</v>
      </c>
      <c r="E182" s="25">
        <v>39392</v>
      </c>
      <c r="F182" s="25" t="s">
        <v>149</v>
      </c>
      <c r="G182" s="25">
        <v>800</v>
      </c>
      <c r="H182" s="25">
        <v>17504</v>
      </c>
      <c r="I182" s="25">
        <v>8176</v>
      </c>
      <c r="J182" s="26">
        <v>9328</v>
      </c>
      <c r="L182" s="19"/>
    </row>
    <row r="183" spans="2:12" x14ac:dyDescent="0.25">
      <c r="B183" s="120">
        <v>170</v>
      </c>
      <c r="C183" s="28" t="s">
        <v>132</v>
      </c>
      <c r="D183" s="28" t="s">
        <v>139</v>
      </c>
      <c r="E183" s="28">
        <v>39407</v>
      </c>
      <c r="F183" s="28" t="s">
        <v>149</v>
      </c>
      <c r="G183" s="28">
        <v>520</v>
      </c>
      <c r="H183" s="28">
        <v>11352</v>
      </c>
      <c r="I183" s="28">
        <v>5314</v>
      </c>
      <c r="J183" s="29">
        <v>6038</v>
      </c>
      <c r="L183" s="19"/>
    </row>
    <row r="184" spans="2:12" x14ac:dyDescent="0.25">
      <c r="B184" s="120">
        <v>171</v>
      </c>
      <c r="C184" s="25" t="s">
        <v>132</v>
      </c>
      <c r="D184" s="25" t="s">
        <v>139</v>
      </c>
      <c r="E184" s="25">
        <v>39413</v>
      </c>
      <c r="F184" s="25" t="s">
        <v>149</v>
      </c>
      <c r="G184" s="25">
        <v>1120</v>
      </c>
      <c r="H184" s="25">
        <v>24024</v>
      </c>
      <c r="I184" s="25">
        <v>11021</v>
      </c>
      <c r="J184" s="26">
        <v>13003</v>
      </c>
      <c r="L184" s="19"/>
    </row>
    <row r="185" spans="2:12" x14ac:dyDescent="0.25">
      <c r="B185" s="120">
        <v>172</v>
      </c>
      <c r="C185" s="28" t="s">
        <v>137</v>
      </c>
      <c r="D185" s="28" t="s">
        <v>139</v>
      </c>
      <c r="E185" s="28">
        <v>39507</v>
      </c>
      <c r="F185" s="28" t="s">
        <v>149</v>
      </c>
      <c r="G185" s="28">
        <v>162</v>
      </c>
      <c r="H185" s="28">
        <v>3250</v>
      </c>
      <c r="I185" s="28">
        <v>1373</v>
      </c>
      <c r="J185" s="29">
        <v>1877</v>
      </c>
      <c r="L185" s="19"/>
    </row>
    <row r="186" spans="2:12" x14ac:dyDescent="0.25">
      <c r="B186" s="120">
        <v>173</v>
      </c>
      <c r="C186" s="25" t="s">
        <v>135</v>
      </c>
      <c r="D186" s="25" t="s">
        <v>139</v>
      </c>
      <c r="E186" s="25">
        <v>39567</v>
      </c>
      <c r="F186" s="25" t="s">
        <v>149</v>
      </c>
      <c r="G186" s="25">
        <v>243</v>
      </c>
      <c r="H186" s="25">
        <v>5110</v>
      </c>
      <c r="I186" s="25">
        <v>2058</v>
      </c>
      <c r="J186" s="26">
        <v>3052</v>
      </c>
      <c r="L186" s="19"/>
    </row>
    <row r="187" spans="2:12" x14ac:dyDescent="0.25">
      <c r="B187" s="120">
        <v>174</v>
      </c>
      <c r="C187" s="28" t="s">
        <v>132</v>
      </c>
      <c r="D187" s="28" t="s">
        <v>139</v>
      </c>
      <c r="E187" s="28">
        <v>39616</v>
      </c>
      <c r="F187" s="28" t="s">
        <v>149</v>
      </c>
      <c r="G187" s="28">
        <v>468</v>
      </c>
      <c r="H187" s="28">
        <v>10217</v>
      </c>
      <c r="I187" s="28">
        <v>4783</v>
      </c>
      <c r="J187" s="29">
        <v>5434</v>
      </c>
      <c r="L187" s="19"/>
    </row>
    <row r="188" spans="2:12" x14ac:dyDescent="0.25">
      <c r="B188" s="120">
        <v>175</v>
      </c>
      <c r="C188" s="25" t="s">
        <v>132</v>
      </c>
      <c r="D188" s="25" t="s">
        <v>139</v>
      </c>
      <c r="E188" s="25">
        <v>39688</v>
      </c>
      <c r="F188" s="25" t="s">
        <v>149</v>
      </c>
      <c r="G188" s="25">
        <v>1008</v>
      </c>
      <c r="H188" s="25">
        <v>21622</v>
      </c>
      <c r="I188" s="25">
        <v>9919</v>
      </c>
      <c r="J188" s="26">
        <v>11703</v>
      </c>
      <c r="L188" s="19"/>
    </row>
    <row r="189" spans="2:12" x14ac:dyDescent="0.25">
      <c r="B189" s="120">
        <v>176</v>
      </c>
      <c r="C189" s="28" t="s">
        <v>135</v>
      </c>
      <c r="D189" s="28" t="s">
        <v>139</v>
      </c>
      <c r="E189" s="28">
        <v>39742</v>
      </c>
      <c r="F189" s="28" t="s">
        <v>149</v>
      </c>
      <c r="G189" s="28">
        <v>567</v>
      </c>
      <c r="H189" s="28">
        <v>10796</v>
      </c>
      <c r="I189" s="28">
        <v>4802</v>
      </c>
      <c r="J189" s="29">
        <v>5994</v>
      </c>
      <c r="L189" s="19"/>
    </row>
    <row r="190" spans="2:12" x14ac:dyDescent="0.25">
      <c r="B190" s="120">
        <v>177</v>
      </c>
      <c r="C190" s="25" t="s">
        <v>137</v>
      </c>
      <c r="D190" s="25" t="s">
        <v>139</v>
      </c>
      <c r="E190" s="25">
        <v>39780</v>
      </c>
      <c r="F190" s="25" t="s">
        <v>149</v>
      </c>
      <c r="G190" s="25">
        <v>720</v>
      </c>
      <c r="H190" s="25">
        <v>15754</v>
      </c>
      <c r="I190" s="25">
        <v>7358</v>
      </c>
      <c r="J190" s="26">
        <v>8396</v>
      </c>
      <c r="L190" s="19"/>
    </row>
    <row r="191" spans="2:12" x14ac:dyDescent="0.25">
      <c r="B191" s="120">
        <v>178</v>
      </c>
      <c r="C191" s="28" t="s">
        <v>132</v>
      </c>
      <c r="D191" s="28" t="s">
        <v>133</v>
      </c>
      <c r="E191" s="28">
        <v>39134</v>
      </c>
      <c r="F191" s="28" t="s">
        <v>149</v>
      </c>
      <c r="G191" s="28">
        <v>200</v>
      </c>
      <c r="H191" s="28">
        <v>4378</v>
      </c>
      <c r="I191" s="28">
        <v>1968</v>
      </c>
      <c r="J191" s="29">
        <v>2410</v>
      </c>
      <c r="L191" s="19"/>
    </row>
    <row r="192" spans="2:12" x14ac:dyDescent="0.25">
      <c r="B192" s="120">
        <v>179</v>
      </c>
      <c r="C192" s="25" t="s">
        <v>135</v>
      </c>
      <c r="D192" s="25" t="s">
        <v>133</v>
      </c>
      <c r="E192" s="25">
        <v>39443</v>
      </c>
      <c r="F192" s="25" t="s">
        <v>149</v>
      </c>
      <c r="G192" s="25">
        <v>770</v>
      </c>
      <c r="H192" s="25">
        <v>17248</v>
      </c>
      <c r="I192" s="25">
        <v>7577</v>
      </c>
      <c r="J192" s="26">
        <v>9671</v>
      </c>
      <c r="L192" s="19"/>
    </row>
    <row r="193" spans="2:12" x14ac:dyDescent="0.25">
      <c r="B193" s="120">
        <v>180</v>
      </c>
      <c r="C193" s="28" t="s">
        <v>132</v>
      </c>
      <c r="D193" s="28" t="s">
        <v>133</v>
      </c>
      <c r="E193" s="28">
        <v>39526</v>
      </c>
      <c r="F193" s="28" t="s">
        <v>149</v>
      </c>
      <c r="G193" s="28">
        <v>172</v>
      </c>
      <c r="H193" s="28">
        <v>3765</v>
      </c>
      <c r="I193" s="28">
        <v>1692</v>
      </c>
      <c r="J193" s="29">
        <v>2073</v>
      </c>
      <c r="L193" s="19"/>
    </row>
    <row r="194" spans="2:12" x14ac:dyDescent="0.25">
      <c r="B194" s="120">
        <v>181</v>
      </c>
      <c r="C194" s="25" t="s">
        <v>135</v>
      </c>
      <c r="D194" s="25" t="s">
        <v>133</v>
      </c>
      <c r="E194" s="25">
        <v>39785</v>
      </c>
      <c r="F194" s="25" t="s">
        <v>149</v>
      </c>
      <c r="G194" s="25">
        <v>662</v>
      </c>
      <c r="H194" s="25">
        <v>14833</v>
      </c>
      <c r="I194" s="25">
        <v>6516</v>
      </c>
      <c r="J194" s="26">
        <v>8317</v>
      </c>
      <c r="L194" s="19"/>
    </row>
    <row r="195" spans="2:12" x14ac:dyDescent="0.25">
      <c r="B195" s="120">
        <v>182</v>
      </c>
      <c r="C195" s="28" t="s">
        <v>135</v>
      </c>
      <c r="D195" s="28" t="s">
        <v>140</v>
      </c>
      <c r="E195" s="28">
        <v>39170</v>
      </c>
      <c r="F195" s="28" t="s">
        <v>149</v>
      </c>
      <c r="G195" s="28">
        <v>540</v>
      </c>
      <c r="H195" s="28">
        <v>10730</v>
      </c>
      <c r="I195" s="28">
        <v>4574</v>
      </c>
      <c r="J195" s="29">
        <v>6156</v>
      </c>
      <c r="L195" s="19"/>
    </row>
    <row r="196" spans="2:12" x14ac:dyDescent="0.25">
      <c r="B196" s="120">
        <v>183</v>
      </c>
      <c r="C196" s="25" t="s">
        <v>135</v>
      </c>
      <c r="D196" s="25" t="s">
        <v>140</v>
      </c>
      <c r="E196" s="25">
        <v>39808</v>
      </c>
      <c r="F196" s="25" t="s">
        <v>149</v>
      </c>
      <c r="G196" s="25">
        <v>432</v>
      </c>
      <c r="H196" s="25">
        <v>8584</v>
      </c>
      <c r="I196" s="25">
        <v>3659</v>
      </c>
      <c r="J196" s="26">
        <v>4925</v>
      </c>
      <c r="L196" s="19"/>
    </row>
    <row r="197" spans="2:12" x14ac:dyDescent="0.25">
      <c r="B197" s="120">
        <v>184</v>
      </c>
      <c r="C197" s="28" t="s">
        <v>137</v>
      </c>
      <c r="D197" s="28" t="s">
        <v>141</v>
      </c>
      <c r="E197" s="28">
        <v>39359</v>
      </c>
      <c r="F197" s="28" t="s">
        <v>149</v>
      </c>
      <c r="G197" s="28">
        <v>700</v>
      </c>
      <c r="H197" s="28">
        <v>13195</v>
      </c>
      <c r="I197" s="28">
        <v>5929</v>
      </c>
      <c r="J197" s="29">
        <v>7266</v>
      </c>
      <c r="L197" s="19"/>
    </row>
    <row r="198" spans="2:12" x14ac:dyDescent="0.25">
      <c r="B198" s="120">
        <v>185</v>
      </c>
      <c r="C198" s="25" t="s">
        <v>132</v>
      </c>
      <c r="D198" s="25" t="s">
        <v>141</v>
      </c>
      <c r="E198" s="25">
        <v>39416</v>
      </c>
      <c r="F198" s="25" t="s">
        <v>149</v>
      </c>
      <c r="G198" s="25">
        <v>800</v>
      </c>
      <c r="H198" s="25">
        <v>19376</v>
      </c>
      <c r="I198" s="25">
        <v>8176</v>
      </c>
      <c r="J198" s="26">
        <v>11200</v>
      </c>
      <c r="L198" s="19"/>
    </row>
    <row r="199" spans="2:12" x14ac:dyDescent="0.25">
      <c r="B199" s="120">
        <v>186</v>
      </c>
      <c r="C199" s="28" t="s">
        <v>137</v>
      </c>
      <c r="D199" s="28" t="s">
        <v>141</v>
      </c>
      <c r="E199" s="28">
        <v>39652</v>
      </c>
      <c r="F199" s="28" t="s">
        <v>149</v>
      </c>
      <c r="G199" s="28">
        <v>840</v>
      </c>
      <c r="H199" s="28">
        <v>15834</v>
      </c>
      <c r="I199" s="28">
        <v>7115</v>
      </c>
      <c r="J199" s="29">
        <v>8719</v>
      </c>
      <c r="L199" s="19"/>
    </row>
    <row r="200" spans="2:12" x14ac:dyDescent="0.25">
      <c r="B200" s="120">
        <v>187</v>
      </c>
      <c r="C200" s="25" t="s">
        <v>132</v>
      </c>
      <c r="D200" s="25" t="s">
        <v>141</v>
      </c>
      <c r="E200" s="25">
        <v>39724</v>
      </c>
      <c r="F200" s="25" t="s">
        <v>149</v>
      </c>
      <c r="G200" s="25">
        <v>960</v>
      </c>
      <c r="H200" s="25">
        <v>23251</v>
      </c>
      <c r="I200" s="25">
        <v>9811</v>
      </c>
      <c r="J200" s="26">
        <v>13440</v>
      </c>
      <c r="L200" s="19"/>
    </row>
    <row r="201" spans="2:12" x14ac:dyDescent="0.25">
      <c r="B201" s="120">
        <v>188</v>
      </c>
      <c r="C201" s="28" t="s">
        <v>135</v>
      </c>
      <c r="D201" s="28" t="s">
        <v>134</v>
      </c>
      <c r="E201" s="28">
        <v>39210</v>
      </c>
      <c r="F201" s="28" t="s">
        <v>149</v>
      </c>
      <c r="G201" s="28">
        <v>390</v>
      </c>
      <c r="H201" s="28">
        <v>8007</v>
      </c>
      <c r="I201" s="28">
        <v>3838</v>
      </c>
      <c r="J201" s="29">
        <v>4169</v>
      </c>
      <c r="L201" s="19"/>
    </row>
    <row r="202" spans="2:12" x14ac:dyDescent="0.25">
      <c r="B202" s="120">
        <v>189</v>
      </c>
      <c r="C202" s="25" t="s">
        <v>137</v>
      </c>
      <c r="D202" s="25" t="s">
        <v>134</v>
      </c>
      <c r="E202" s="25">
        <v>39308</v>
      </c>
      <c r="F202" s="25" t="s">
        <v>149</v>
      </c>
      <c r="G202" s="25">
        <v>400</v>
      </c>
      <c r="H202" s="25">
        <v>8196</v>
      </c>
      <c r="I202" s="25">
        <v>3388</v>
      </c>
      <c r="J202" s="26">
        <v>4808</v>
      </c>
      <c r="L202" s="19"/>
    </row>
    <row r="203" spans="2:12" x14ac:dyDescent="0.25">
      <c r="B203" s="120">
        <v>190</v>
      </c>
      <c r="C203" s="28" t="s">
        <v>132</v>
      </c>
      <c r="D203" s="28" t="s">
        <v>134</v>
      </c>
      <c r="E203" s="28">
        <v>39335</v>
      </c>
      <c r="F203" s="28" t="s">
        <v>149</v>
      </c>
      <c r="G203" s="28">
        <v>50</v>
      </c>
      <c r="H203" s="28">
        <v>1021</v>
      </c>
      <c r="I203" s="28">
        <v>492</v>
      </c>
      <c r="J203" s="29">
        <v>529</v>
      </c>
      <c r="L203" s="19"/>
    </row>
    <row r="204" spans="2:12" x14ac:dyDescent="0.25">
      <c r="B204" s="120">
        <v>191</v>
      </c>
      <c r="C204" s="25" t="s">
        <v>137</v>
      </c>
      <c r="D204" s="25" t="s">
        <v>134</v>
      </c>
      <c r="E204" s="25">
        <v>39388</v>
      </c>
      <c r="F204" s="25" t="s">
        <v>149</v>
      </c>
      <c r="G204" s="25">
        <v>240</v>
      </c>
      <c r="H204" s="25">
        <v>4836</v>
      </c>
      <c r="I204" s="25">
        <v>2033</v>
      </c>
      <c r="J204" s="26">
        <v>2803</v>
      </c>
      <c r="L204" s="19"/>
    </row>
    <row r="205" spans="2:12" x14ac:dyDescent="0.25">
      <c r="B205" s="120">
        <v>192</v>
      </c>
      <c r="C205" s="28" t="s">
        <v>137</v>
      </c>
      <c r="D205" s="28" t="s">
        <v>134</v>
      </c>
      <c r="E205" s="28">
        <v>39437</v>
      </c>
      <c r="F205" s="28" t="s">
        <v>149</v>
      </c>
      <c r="G205" s="28">
        <v>700</v>
      </c>
      <c r="H205" s="28">
        <v>13083</v>
      </c>
      <c r="I205" s="28">
        <v>5929</v>
      </c>
      <c r="J205" s="29">
        <v>7154</v>
      </c>
      <c r="L205" s="19"/>
    </row>
    <row r="206" spans="2:12" x14ac:dyDescent="0.25">
      <c r="B206" s="120">
        <v>193</v>
      </c>
      <c r="C206" s="25" t="s">
        <v>135</v>
      </c>
      <c r="D206" s="25" t="s">
        <v>134</v>
      </c>
      <c r="E206" s="25">
        <v>39486</v>
      </c>
      <c r="F206" s="25" t="s">
        <v>149</v>
      </c>
      <c r="G206" s="25">
        <v>285</v>
      </c>
      <c r="H206" s="25">
        <v>5845</v>
      </c>
      <c r="I206" s="25">
        <v>2802</v>
      </c>
      <c r="J206" s="26">
        <v>3043</v>
      </c>
      <c r="L206" s="19"/>
    </row>
    <row r="207" spans="2:12" x14ac:dyDescent="0.25">
      <c r="B207" s="120">
        <v>194</v>
      </c>
      <c r="C207" s="28" t="s">
        <v>137</v>
      </c>
      <c r="D207" s="28" t="s">
        <v>134</v>
      </c>
      <c r="E207" s="28">
        <v>39497</v>
      </c>
      <c r="F207" s="28" t="s">
        <v>149</v>
      </c>
      <c r="G207" s="28">
        <v>175</v>
      </c>
      <c r="H207" s="28">
        <v>3530</v>
      </c>
      <c r="I207" s="28">
        <v>1484</v>
      </c>
      <c r="J207" s="29">
        <v>2046</v>
      </c>
      <c r="L207" s="19"/>
    </row>
    <row r="208" spans="2:12" x14ac:dyDescent="0.25">
      <c r="B208" s="120">
        <v>195</v>
      </c>
      <c r="C208" s="25" t="s">
        <v>137</v>
      </c>
      <c r="D208" s="25" t="s">
        <v>134</v>
      </c>
      <c r="E208" s="25">
        <v>39610</v>
      </c>
      <c r="F208" s="25" t="s">
        <v>149</v>
      </c>
      <c r="G208" s="25">
        <v>511</v>
      </c>
      <c r="H208" s="25">
        <v>9551</v>
      </c>
      <c r="I208" s="25">
        <v>4328</v>
      </c>
      <c r="J208" s="26">
        <v>5223</v>
      </c>
      <c r="L208" s="19"/>
    </row>
    <row r="209" spans="2:12" x14ac:dyDescent="0.25">
      <c r="B209" s="120">
        <v>196</v>
      </c>
      <c r="C209" s="28" t="s">
        <v>132</v>
      </c>
      <c r="D209" s="28" t="s">
        <v>134</v>
      </c>
      <c r="E209" s="28">
        <v>39675</v>
      </c>
      <c r="F209" s="28" t="s">
        <v>149</v>
      </c>
      <c r="G209" s="28">
        <v>37</v>
      </c>
      <c r="H209" s="28">
        <v>745</v>
      </c>
      <c r="I209" s="28">
        <v>359</v>
      </c>
      <c r="J209" s="29">
        <v>386</v>
      </c>
      <c r="L209" s="19"/>
    </row>
    <row r="210" spans="2:12" x14ac:dyDescent="0.25">
      <c r="B210" s="120">
        <v>197</v>
      </c>
      <c r="C210" s="25" t="s">
        <v>137</v>
      </c>
      <c r="D210" s="25" t="s">
        <v>134</v>
      </c>
      <c r="E210" s="25">
        <v>39678</v>
      </c>
      <c r="F210" s="25" t="s">
        <v>149</v>
      </c>
      <c r="G210" s="25">
        <v>292</v>
      </c>
      <c r="H210" s="25">
        <v>5983</v>
      </c>
      <c r="I210" s="25">
        <v>2473</v>
      </c>
      <c r="J210" s="26">
        <v>3510</v>
      </c>
      <c r="L210" s="19"/>
    </row>
    <row r="211" spans="2:12" x14ac:dyDescent="0.25">
      <c r="B211" s="120">
        <v>198</v>
      </c>
      <c r="C211" s="28" t="s">
        <v>137</v>
      </c>
      <c r="D211" s="28" t="s">
        <v>142</v>
      </c>
      <c r="E211" s="28">
        <v>39086</v>
      </c>
      <c r="F211" s="28" t="s">
        <v>149</v>
      </c>
      <c r="G211" s="28">
        <v>660</v>
      </c>
      <c r="H211" s="28">
        <v>14619</v>
      </c>
      <c r="I211" s="28">
        <v>6745</v>
      </c>
      <c r="J211" s="29">
        <v>7874</v>
      </c>
      <c r="L211" s="19"/>
    </row>
    <row r="212" spans="2:12" x14ac:dyDescent="0.25">
      <c r="B212" s="120">
        <v>199</v>
      </c>
      <c r="C212" s="25" t="s">
        <v>137</v>
      </c>
      <c r="D212" s="25" t="s">
        <v>142</v>
      </c>
      <c r="E212" s="25">
        <v>39119</v>
      </c>
      <c r="F212" s="25" t="s">
        <v>149</v>
      </c>
      <c r="G212" s="25">
        <v>840</v>
      </c>
      <c r="H212" s="25">
        <v>19186</v>
      </c>
      <c r="I212" s="25">
        <v>8585</v>
      </c>
      <c r="J212" s="26">
        <v>10601</v>
      </c>
      <c r="L212" s="19"/>
    </row>
    <row r="213" spans="2:12" x14ac:dyDescent="0.25">
      <c r="B213" s="120">
        <v>200</v>
      </c>
      <c r="C213" s="28" t="s">
        <v>135</v>
      </c>
      <c r="D213" s="28" t="s">
        <v>142</v>
      </c>
      <c r="E213" s="28">
        <v>39148</v>
      </c>
      <c r="F213" s="28" t="s">
        <v>149</v>
      </c>
      <c r="G213" s="28">
        <v>150</v>
      </c>
      <c r="H213" s="28">
        <v>3231</v>
      </c>
      <c r="I213" s="28">
        <v>1476</v>
      </c>
      <c r="J213" s="29">
        <v>1755</v>
      </c>
      <c r="L213" s="19"/>
    </row>
    <row r="214" spans="2:12" x14ac:dyDescent="0.25">
      <c r="B214" s="120">
        <v>201</v>
      </c>
      <c r="C214" s="25" t="s">
        <v>137</v>
      </c>
      <c r="D214" s="25" t="s">
        <v>142</v>
      </c>
      <c r="E214" s="25">
        <v>39311</v>
      </c>
      <c r="F214" s="25" t="s">
        <v>149</v>
      </c>
      <c r="G214" s="25">
        <v>750</v>
      </c>
      <c r="H214" s="25">
        <v>15975</v>
      </c>
      <c r="I214" s="25">
        <v>7665</v>
      </c>
      <c r="J214" s="26">
        <v>8310</v>
      </c>
      <c r="L214" s="19"/>
    </row>
    <row r="215" spans="2:12" x14ac:dyDescent="0.25">
      <c r="B215" s="120">
        <v>202</v>
      </c>
      <c r="C215" s="28" t="s">
        <v>135</v>
      </c>
      <c r="D215" s="28" t="s">
        <v>142</v>
      </c>
      <c r="E215" s="28">
        <v>39419</v>
      </c>
      <c r="F215" s="28" t="s">
        <v>149</v>
      </c>
      <c r="G215" s="28">
        <v>140</v>
      </c>
      <c r="H215" s="28">
        <v>3160</v>
      </c>
      <c r="I215" s="28">
        <v>1378</v>
      </c>
      <c r="J215" s="29">
        <v>1782</v>
      </c>
      <c r="L215" s="19"/>
    </row>
    <row r="216" spans="2:12" x14ac:dyDescent="0.25">
      <c r="B216" s="120">
        <v>203</v>
      </c>
      <c r="C216" s="25" t="s">
        <v>135</v>
      </c>
      <c r="D216" s="25" t="s">
        <v>142</v>
      </c>
      <c r="E216" s="25">
        <v>39454</v>
      </c>
      <c r="F216" s="25" t="s">
        <v>149</v>
      </c>
      <c r="G216" s="25">
        <v>138</v>
      </c>
      <c r="H216" s="25">
        <v>2973</v>
      </c>
      <c r="I216" s="25">
        <v>1358</v>
      </c>
      <c r="J216" s="26">
        <v>1615</v>
      </c>
      <c r="L216" s="19"/>
    </row>
    <row r="217" spans="2:12" x14ac:dyDescent="0.25">
      <c r="B217" s="120">
        <v>204</v>
      </c>
      <c r="C217" s="28" t="s">
        <v>135</v>
      </c>
      <c r="D217" s="28" t="s">
        <v>142</v>
      </c>
      <c r="E217" s="28">
        <v>39476</v>
      </c>
      <c r="F217" s="28" t="s">
        <v>149</v>
      </c>
      <c r="G217" s="28">
        <v>129</v>
      </c>
      <c r="H217" s="28">
        <v>2907</v>
      </c>
      <c r="I217" s="28">
        <v>1268</v>
      </c>
      <c r="J217" s="29">
        <v>1639</v>
      </c>
      <c r="L217" s="19"/>
    </row>
    <row r="218" spans="2:12" x14ac:dyDescent="0.25">
      <c r="B218" s="120">
        <v>205</v>
      </c>
      <c r="C218" s="25" t="s">
        <v>137</v>
      </c>
      <c r="D218" s="25" t="s">
        <v>142</v>
      </c>
      <c r="E218" s="25">
        <v>39638</v>
      </c>
      <c r="F218" s="25" t="s">
        <v>149</v>
      </c>
      <c r="G218" s="25">
        <v>607</v>
      </c>
      <c r="H218" s="25">
        <v>13449</v>
      </c>
      <c r="I218" s="25">
        <v>6205</v>
      </c>
      <c r="J218" s="26">
        <v>7244</v>
      </c>
      <c r="L218" s="19"/>
    </row>
    <row r="219" spans="2:12" x14ac:dyDescent="0.25">
      <c r="B219" s="120">
        <v>206</v>
      </c>
      <c r="C219" s="28" t="s">
        <v>137</v>
      </c>
      <c r="D219" s="28" t="s">
        <v>142</v>
      </c>
      <c r="E219" s="28">
        <v>39687</v>
      </c>
      <c r="F219" s="28" t="s">
        <v>149</v>
      </c>
      <c r="G219" s="28">
        <v>773</v>
      </c>
      <c r="H219" s="28">
        <v>17651</v>
      </c>
      <c r="I219" s="28">
        <v>7898</v>
      </c>
      <c r="J219" s="29">
        <v>9753</v>
      </c>
      <c r="L219" s="19"/>
    </row>
    <row r="220" spans="2:12" x14ac:dyDescent="0.25">
      <c r="B220" s="120">
        <v>207</v>
      </c>
      <c r="C220" s="25" t="s">
        <v>137</v>
      </c>
      <c r="D220" s="25" t="s">
        <v>142</v>
      </c>
      <c r="E220" s="25">
        <v>39744</v>
      </c>
      <c r="F220" s="25" t="s">
        <v>149</v>
      </c>
      <c r="G220" s="25">
        <v>690</v>
      </c>
      <c r="H220" s="25">
        <v>14697</v>
      </c>
      <c r="I220" s="25">
        <v>7052</v>
      </c>
      <c r="J220" s="26">
        <v>7645</v>
      </c>
      <c r="L220" s="19"/>
    </row>
    <row r="221" spans="2:12" x14ac:dyDescent="0.25">
      <c r="B221" s="120">
        <v>208</v>
      </c>
      <c r="C221" s="28" t="s">
        <v>132</v>
      </c>
      <c r="D221" s="28" t="s">
        <v>136</v>
      </c>
      <c r="E221" s="28">
        <v>39163</v>
      </c>
      <c r="F221" s="28" t="s">
        <v>149</v>
      </c>
      <c r="G221" s="28">
        <v>1170</v>
      </c>
      <c r="H221" s="28">
        <v>24675</v>
      </c>
      <c r="I221" s="28">
        <v>9910</v>
      </c>
      <c r="J221" s="29">
        <v>14765</v>
      </c>
      <c r="L221" s="19"/>
    </row>
    <row r="222" spans="2:12" x14ac:dyDescent="0.25">
      <c r="B222" s="120">
        <v>209</v>
      </c>
      <c r="C222" s="25" t="s">
        <v>137</v>
      </c>
      <c r="D222" s="25" t="s">
        <v>136</v>
      </c>
      <c r="E222" s="25">
        <v>39169</v>
      </c>
      <c r="F222" s="25" t="s">
        <v>149</v>
      </c>
      <c r="G222" s="25">
        <v>130</v>
      </c>
      <c r="H222" s="25">
        <v>2670</v>
      </c>
      <c r="I222" s="25">
        <v>1279</v>
      </c>
      <c r="J222" s="26">
        <v>1391</v>
      </c>
      <c r="L222" s="19"/>
    </row>
    <row r="223" spans="2:12" x14ac:dyDescent="0.25">
      <c r="B223" s="120">
        <v>210</v>
      </c>
      <c r="C223" s="28" t="s">
        <v>132</v>
      </c>
      <c r="D223" s="28" t="s">
        <v>136</v>
      </c>
      <c r="E223" s="28">
        <v>39281</v>
      </c>
      <c r="F223" s="28" t="s">
        <v>149</v>
      </c>
      <c r="G223" s="28">
        <v>110</v>
      </c>
      <c r="H223" s="28">
        <v>2713</v>
      </c>
      <c r="I223" s="28">
        <v>1124</v>
      </c>
      <c r="J223" s="29">
        <v>1589</v>
      </c>
      <c r="L223" s="19"/>
    </row>
    <row r="224" spans="2:12" x14ac:dyDescent="0.25">
      <c r="B224" s="120">
        <v>211</v>
      </c>
      <c r="C224" s="25" t="s">
        <v>132</v>
      </c>
      <c r="D224" s="25" t="s">
        <v>136</v>
      </c>
      <c r="E224" s="25">
        <v>39534</v>
      </c>
      <c r="F224" s="25" t="s">
        <v>149</v>
      </c>
      <c r="G224" s="25">
        <v>113</v>
      </c>
      <c r="H224" s="25">
        <v>2794</v>
      </c>
      <c r="I224" s="25">
        <v>1158</v>
      </c>
      <c r="J224" s="26">
        <v>1636</v>
      </c>
      <c r="L224" s="19"/>
    </row>
    <row r="225" spans="2:12" x14ac:dyDescent="0.25">
      <c r="B225" s="120">
        <v>212</v>
      </c>
      <c r="C225" s="28" t="s">
        <v>137</v>
      </c>
      <c r="D225" s="28" t="s">
        <v>136</v>
      </c>
      <c r="E225" s="28">
        <v>39549</v>
      </c>
      <c r="F225" s="28" t="s">
        <v>149</v>
      </c>
      <c r="G225" s="28">
        <v>134</v>
      </c>
      <c r="H225" s="28">
        <v>2750</v>
      </c>
      <c r="I225" s="28">
        <v>1317</v>
      </c>
      <c r="J225" s="29">
        <v>1433</v>
      </c>
      <c r="L225" s="19"/>
    </row>
    <row r="226" spans="2:12" x14ac:dyDescent="0.25">
      <c r="B226" s="120">
        <v>213</v>
      </c>
      <c r="C226" s="25" t="s">
        <v>132</v>
      </c>
      <c r="D226" s="25" t="s">
        <v>136</v>
      </c>
      <c r="E226" s="25">
        <v>39632</v>
      </c>
      <c r="F226" s="25" t="s">
        <v>149</v>
      </c>
      <c r="G226" s="25">
        <v>1205</v>
      </c>
      <c r="H226" s="25">
        <v>25415</v>
      </c>
      <c r="I226" s="25">
        <v>10207</v>
      </c>
      <c r="J226" s="26">
        <v>15208</v>
      </c>
      <c r="L226" s="19"/>
    </row>
    <row r="227" spans="2:12" x14ac:dyDescent="0.25">
      <c r="B227" s="120">
        <v>214</v>
      </c>
      <c r="C227" s="28" t="s">
        <v>137</v>
      </c>
      <c r="D227" s="28" t="s">
        <v>143</v>
      </c>
      <c r="E227" s="28">
        <v>39112</v>
      </c>
      <c r="F227" s="28" t="s">
        <v>149</v>
      </c>
      <c r="G227" s="28">
        <v>900</v>
      </c>
      <c r="H227" s="28">
        <v>17667</v>
      </c>
      <c r="I227" s="28">
        <v>7623</v>
      </c>
      <c r="J227" s="29">
        <v>10044</v>
      </c>
      <c r="L227" s="19"/>
    </row>
    <row r="228" spans="2:12" x14ac:dyDescent="0.25">
      <c r="B228" s="120">
        <v>215</v>
      </c>
      <c r="C228" s="25" t="s">
        <v>135</v>
      </c>
      <c r="D228" s="25" t="s">
        <v>143</v>
      </c>
      <c r="E228" s="25">
        <v>39148</v>
      </c>
      <c r="F228" s="25" t="s">
        <v>149</v>
      </c>
      <c r="G228" s="25">
        <v>910</v>
      </c>
      <c r="H228" s="25">
        <v>18464</v>
      </c>
      <c r="I228" s="25">
        <v>8954</v>
      </c>
      <c r="J228" s="26">
        <v>9510</v>
      </c>
      <c r="L228" s="19"/>
    </row>
    <row r="229" spans="2:12" x14ac:dyDescent="0.25">
      <c r="B229" s="120">
        <v>216</v>
      </c>
      <c r="C229" s="28" t="s">
        <v>137</v>
      </c>
      <c r="D229" s="28" t="s">
        <v>143</v>
      </c>
      <c r="E229" s="28">
        <v>39234</v>
      </c>
      <c r="F229" s="28" t="s">
        <v>149</v>
      </c>
      <c r="G229" s="28">
        <v>450</v>
      </c>
      <c r="H229" s="28">
        <v>9580</v>
      </c>
      <c r="I229" s="28">
        <v>4599</v>
      </c>
      <c r="J229" s="29">
        <v>4981</v>
      </c>
      <c r="L229" s="19"/>
    </row>
    <row r="230" spans="2:12" x14ac:dyDescent="0.25">
      <c r="B230" s="120">
        <v>217</v>
      </c>
      <c r="C230" s="25" t="s">
        <v>137</v>
      </c>
      <c r="D230" s="25" t="s">
        <v>143</v>
      </c>
      <c r="E230" s="25">
        <v>39282</v>
      </c>
      <c r="F230" s="25" t="s">
        <v>149</v>
      </c>
      <c r="G230" s="25">
        <v>250</v>
      </c>
      <c r="H230" s="25">
        <v>5147</v>
      </c>
      <c r="I230" s="25">
        <v>2460</v>
      </c>
      <c r="J230" s="26">
        <v>2687</v>
      </c>
      <c r="L230" s="19"/>
    </row>
    <row r="231" spans="2:12" x14ac:dyDescent="0.25">
      <c r="B231" s="120">
        <v>218</v>
      </c>
      <c r="C231" s="28" t="s">
        <v>135</v>
      </c>
      <c r="D231" s="28" t="s">
        <v>143</v>
      </c>
      <c r="E231" s="28">
        <v>39295</v>
      </c>
      <c r="F231" s="28" t="s">
        <v>149</v>
      </c>
      <c r="G231" s="28">
        <v>780</v>
      </c>
      <c r="H231" s="28">
        <v>16817</v>
      </c>
      <c r="I231" s="28">
        <v>7972</v>
      </c>
      <c r="J231" s="29">
        <v>8845</v>
      </c>
      <c r="L231" s="19"/>
    </row>
    <row r="232" spans="2:12" x14ac:dyDescent="0.25">
      <c r="B232" s="120">
        <v>219</v>
      </c>
      <c r="C232" s="25" t="s">
        <v>135</v>
      </c>
      <c r="D232" s="25" t="s">
        <v>143</v>
      </c>
      <c r="E232" s="25">
        <v>39475</v>
      </c>
      <c r="F232" s="25" t="s">
        <v>149</v>
      </c>
      <c r="G232" s="25">
        <v>1147</v>
      </c>
      <c r="H232" s="25">
        <v>23265</v>
      </c>
      <c r="I232" s="25">
        <v>11282</v>
      </c>
      <c r="J232" s="26">
        <v>11983</v>
      </c>
      <c r="L232" s="19"/>
    </row>
    <row r="233" spans="2:12" x14ac:dyDescent="0.25">
      <c r="B233" s="120">
        <v>220</v>
      </c>
      <c r="C233" s="28" t="s">
        <v>135</v>
      </c>
      <c r="D233" s="28" t="s">
        <v>143</v>
      </c>
      <c r="E233" s="28">
        <v>39510</v>
      </c>
      <c r="F233" s="28" t="s">
        <v>149</v>
      </c>
      <c r="G233" s="28">
        <v>983</v>
      </c>
      <c r="H233" s="28">
        <v>21189</v>
      </c>
      <c r="I233" s="28">
        <v>10045</v>
      </c>
      <c r="J233" s="29">
        <v>11144</v>
      </c>
      <c r="L233" s="19"/>
    </row>
    <row r="234" spans="2:12" x14ac:dyDescent="0.25">
      <c r="B234" s="120">
        <v>221</v>
      </c>
      <c r="C234" s="25" t="s">
        <v>137</v>
      </c>
      <c r="D234" s="25" t="s">
        <v>143</v>
      </c>
      <c r="E234" s="25">
        <v>39661</v>
      </c>
      <c r="F234" s="25" t="s">
        <v>149</v>
      </c>
      <c r="G234" s="25">
        <v>315</v>
      </c>
      <c r="H234" s="25">
        <v>6485</v>
      </c>
      <c r="I234" s="25">
        <v>3100</v>
      </c>
      <c r="J234" s="26">
        <v>3385</v>
      </c>
      <c r="L234" s="19"/>
    </row>
    <row r="235" spans="2:12" x14ac:dyDescent="0.25">
      <c r="B235" s="120">
        <v>222</v>
      </c>
      <c r="C235" s="28" t="s">
        <v>137</v>
      </c>
      <c r="D235" s="28" t="s">
        <v>143</v>
      </c>
      <c r="E235" s="28">
        <v>39685</v>
      </c>
      <c r="F235" s="28" t="s">
        <v>149</v>
      </c>
      <c r="G235" s="28">
        <v>1134</v>
      </c>
      <c r="H235" s="28">
        <v>22260</v>
      </c>
      <c r="I235" s="28">
        <v>9605</v>
      </c>
      <c r="J235" s="29">
        <v>12655</v>
      </c>
      <c r="L235" s="19"/>
    </row>
    <row r="236" spans="2:12" x14ac:dyDescent="0.25">
      <c r="B236" s="120">
        <v>223</v>
      </c>
      <c r="C236" s="25" t="s">
        <v>137</v>
      </c>
      <c r="D236" s="25" t="s">
        <v>143</v>
      </c>
      <c r="E236" s="25">
        <v>39757</v>
      </c>
      <c r="F236" s="25" t="s">
        <v>149</v>
      </c>
      <c r="G236" s="25">
        <v>567</v>
      </c>
      <c r="H236" s="25">
        <v>12071</v>
      </c>
      <c r="I236" s="25">
        <v>5795</v>
      </c>
      <c r="J236" s="26">
        <v>6276</v>
      </c>
      <c r="L236" s="19"/>
    </row>
    <row r="237" spans="2:12" x14ac:dyDescent="0.25">
      <c r="B237" s="120">
        <v>224</v>
      </c>
      <c r="C237" s="28" t="s">
        <v>137</v>
      </c>
      <c r="D237" s="28" t="s">
        <v>138</v>
      </c>
      <c r="E237" s="28">
        <v>39162</v>
      </c>
      <c r="F237" s="28" t="s">
        <v>149</v>
      </c>
      <c r="G237" s="28">
        <v>500</v>
      </c>
      <c r="H237" s="28">
        <v>10245</v>
      </c>
      <c r="I237" s="28">
        <v>5110</v>
      </c>
      <c r="J237" s="29">
        <v>5135</v>
      </c>
      <c r="L237" s="19"/>
    </row>
    <row r="238" spans="2:12" x14ac:dyDescent="0.25">
      <c r="B238" s="120">
        <v>225</v>
      </c>
      <c r="C238" s="25" t="s">
        <v>132</v>
      </c>
      <c r="D238" s="25" t="s">
        <v>138</v>
      </c>
      <c r="E238" s="25">
        <v>39346</v>
      </c>
      <c r="F238" s="25" t="s">
        <v>175</v>
      </c>
      <c r="G238" s="25">
        <v>630</v>
      </c>
      <c r="H238" s="25">
        <v>13066</v>
      </c>
      <c r="I238" s="25">
        <v>6439</v>
      </c>
      <c r="J238" s="26">
        <v>6627</v>
      </c>
      <c r="L238" s="19"/>
    </row>
    <row r="239" spans="2:12" x14ac:dyDescent="0.25">
      <c r="B239" s="120">
        <v>226</v>
      </c>
      <c r="C239" s="28" t="s">
        <v>135</v>
      </c>
      <c r="D239" s="28" t="s">
        <v>138</v>
      </c>
      <c r="E239" s="28">
        <v>39366</v>
      </c>
      <c r="F239" s="28" t="s">
        <v>175</v>
      </c>
      <c r="G239" s="28">
        <v>450</v>
      </c>
      <c r="H239" s="28">
        <v>8388</v>
      </c>
      <c r="I239" s="28">
        <v>3812</v>
      </c>
      <c r="J239" s="29">
        <v>4576</v>
      </c>
      <c r="L239" s="19"/>
    </row>
    <row r="240" spans="2:12" x14ac:dyDescent="0.25">
      <c r="B240" s="120">
        <v>227</v>
      </c>
      <c r="C240" s="25" t="s">
        <v>135</v>
      </c>
      <c r="D240" s="25" t="s">
        <v>138</v>
      </c>
      <c r="E240" s="25">
        <v>39435</v>
      </c>
      <c r="F240" s="25" t="s">
        <v>175</v>
      </c>
      <c r="G240" s="25">
        <v>80</v>
      </c>
      <c r="H240" s="25">
        <v>1674</v>
      </c>
      <c r="I240" s="25">
        <v>818</v>
      </c>
      <c r="J240" s="26">
        <v>856</v>
      </c>
      <c r="L240" s="19"/>
    </row>
    <row r="241" spans="2:12" x14ac:dyDescent="0.25">
      <c r="B241" s="120">
        <v>228</v>
      </c>
      <c r="C241" s="28" t="s">
        <v>132</v>
      </c>
      <c r="D241" s="28" t="s">
        <v>138</v>
      </c>
      <c r="E241" s="28">
        <v>39455</v>
      </c>
      <c r="F241" s="28" t="s">
        <v>175</v>
      </c>
      <c r="G241" s="28">
        <v>491</v>
      </c>
      <c r="H241" s="28">
        <v>10191</v>
      </c>
      <c r="I241" s="28">
        <v>5022</v>
      </c>
      <c r="J241" s="29">
        <v>5169</v>
      </c>
      <c r="L241" s="19"/>
    </row>
    <row r="242" spans="2:12" x14ac:dyDescent="0.25">
      <c r="B242" s="120">
        <v>229</v>
      </c>
      <c r="C242" s="25" t="s">
        <v>135</v>
      </c>
      <c r="D242" s="25" t="s">
        <v>138</v>
      </c>
      <c r="E242" s="25">
        <v>39471</v>
      </c>
      <c r="F242" s="25" t="s">
        <v>175</v>
      </c>
      <c r="G242" s="25">
        <v>62</v>
      </c>
      <c r="H242" s="25">
        <v>1306</v>
      </c>
      <c r="I242" s="25">
        <v>638</v>
      </c>
      <c r="J242" s="26">
        <v>668</v>
      </c>
      <c r="L242" s="19"/>
    </row>
    <row r="243" spans="2:12" x14ac:dyDescent="0.25">
      <c r="B243" s="120">
        <v>230</v>
      </c>
      <c r="C243" s="28" t="s">
        <v>137</v>
      </c>
      <c r="D243" s="28" t="s">
        <v>138</v>
      </c>
      <c r="E243" s="28">
        <v>39633</v>
      </c>
      <c r="F243" s="28" t="s">
        <v>175</v>
      </c>
      <c r="G243" s="28">
        <v>390</v>
      </c>
      <c r="H243" s="28">
        <v>7991</v>
      </c>
      <c r="I243" s="28">
        <v>3986</v>
      </c>
      <c r="J243" s="29">
        <v>4005</v>
      </c>
      <c r="L243" s="19"/>
    </row>
    <row r="244" spans="2:12" x14ac:dyDescent="0.25">
      <c r="B244" s="120">
        <v>231</v>
      </c>
      <c r="C244" s="25" t="s">
        <v>135</v>
      </c>
      <c r="D244" s="25" t="s">
        <v>138</v>
      </c>
      <c r="E244" s="25">
        <v>39666</v>
      </c>
      <c r="F244" s="25" t="s">
        <v>175</v>
      </c>
      <c r="G244" s="25">
        <v>351</v>
      </c>
      <c r="H244" s="25">
        <v>6543</v>
      </c>
      <c r="I244" s="25">
        <v>2973</v>
      </c>
      <c r="J244" s="26">
        <v>3570</v>
      </c>
      <c r="L244" s="19"/>
    </row>
    <row r="245" spans="2:12" x14ac:dyDescent="0.25">
      <c r="B245" s="120">
        <v>232</v>
      </c>
      <c r="C245" s="28" t="s">
        <v>137</v>
      </c>
      <c r="D245" s="28" t="s">
        <v>144</v>
      </c>
      <c r="E245" s="28">
        <v>39224</v>
      </c>
      <c r="F245" s="28" t="s">
        <v>175</v>
      </c>
      <c r="G245" s="28">
        <v>210</v>
      </c>
      <c r="H245" s="28">
        <v>4360</v>
      </c>
      <c r="I245" s="28">
        <v>2066</v>
      </c>
      <c r="J245" s="29">
        <v>2294</v>
      </c>
      <c r="L245" s="19"/>
    </row>
    <row r="246" spans="2:12" x14ac:dyDescent="0.25">
      <c r="B246" s="120">
        <v>233</v>
      </c>
      <c r="C246" s="25" t="s">
        <v>137</v>
      </c>
      <c r="D246" s="25" t="s">
        <v>144</v>
      </c>
      <c r="E246" s="25">
        <v>39258</v>
      </c>
      <c r="F246" s="25" t="s">
        <v>175</v>
      </c>
      <c r="G246" s="25">
        <v>110</v>
      </c>
      <c r="H246" s="25">
        <v>2261</v>
      </c>
      <c r="I246" s="25">
        <v>932</v>
      </c>
      <c r="J246" s="26">
        <v>1329</v>
      </c>
      <c r="L246" s="19"/>
    </row>
    <row r="247" spans="2:12" x14ac:dyDescent="0.25">
      <c r="B247" s="120">
        <v>234</v>
      </c>
      <c r="C247" s="28" t="s">
        <v>132</v>
      </c>
      <c r="D247" s="28" t="s">
        <v>144</v>
      </c>
      <c r="E247" s="28">
        <v>39407</v>
      </c>
      <c r="F247" s="28" t="s">
        <v>175</v>
      </c>
      <c r="G247" s="28">
        <v>720</v>
      </c>
      <c r="H247" s="28">
        <v>16639</v>
      </c>
      <c r="I247" s="28">
        <v>7085</v>
      </c>
      <c r="J247" s="29">
        <v>9554</v>
      </c>
      <c r="L247" s="19"/>
    </row>
    <row r="248" spans="2:12" x14ac:dyDescent="0.25">
      <c r="B248" s="120">
        <v>235</v>
      </c>
      <c r="C248" s="25" t="s">
        <v>132</v>
      </c>
      <c r="D248" s="25" t="s">
        <v>144</v>
      </c>
      <c r="E248" s="25">
        <v>39496</v>
      </c>
      <c r="F248" s="25" t="s">
        <v>175</v>
      </c>
      <c r="G248" s="25">
        <v>886</v>
      </c>
      <c r="H248" s="25">
        <v>20466</v>
      </c>
      <c r="I248" s="25">
        <v>8715</v>
      </c>
      <c r="J248" s="26">
        <v>11751</v>
      </c>
      <c r="L248" s="19"/>
    </row>
    <row r="249" spans="2:12" x14ac:dyDescent="0.25">
      <c r="B249" s="120">
        <v>236</v>
      </c>
      <c r="C249" s="28" t="s">
        <v>137</v>
      </c>
      <c r="D249" s="28" t="s">
        <v>144</v>
      </c>
      <c r="E249" s="28">
        <v>39728</v>
      </c>
      <c r="F249" s="28" t="s">
        <v>175</v>
      </c>
      <c r="G249" s="28">
        <v>258</v>
      </c>
      <c r="H249" s="28">
        <v>5363</v>
      </c>
      <c r="I249" s="28">
        <v>2541</v>
      </c>
      <c r="J249" s="29">
        <v>2822</v>
      </c>
      <c r="L249" s="19"/>
    </row>
    <row r="250" spans="2:12" x14ac:dyDescent="0.25">
      <c r="B250" s="120">
        <v>237</v>
      </c>
      <c r="C250" s="25" t="s">
        <v>137</v>
      </c>
      <c r="D250" s="25" t="s">
        <v>144</v>
      </c>
      <c r="E250" s="25">
        <v>39750</v>
      </c>
      <c r="F250" s="25" t="s">
        <v>175</v>
      </c>
      <c r="G250" s="25">
        <v>135</v>
      </c>
      <c r="H250" s="25">
        <v>2781</v>
      </c>
      <c r="I250" s="25">
        <v>1146</v>
      </c>
      <c r="J250" s="26">
        <v>1635</v>
      </c>
      <c r="L250" s="19"/>
    </row>
    <row r="251" spans="2:12" x14ac:dyDescent="0.25">
      <c r="B251" s="120">
        <v>238</v>
      </c>
      <c r="C251" s="28" t="s">
        <v>137</v>
      </c>
      <c r="D251" s="28" t="s">
        <v>140</v>
      </c>
      <c r="E251" s="28">
        <v>39203</v>
      </c>
      <c r="F251" s="28" t="s">
        <v>175</v>
      </c>
      <c r="G251" s="28">
        <v>100</v>
      </c>
      <c r="H251" s="28">
        <v>2358</v>
      </c>
      <c r="I251" s="28">
        <v>984</v>
      </c>
      <c r="J251" s="29">
        <v>1374</v>
      </c>
      <c r="L251" s="19"/>
    </row>
    <row r="252" spans="2:12" x14ac:dyDescent="0.25">
      <c r="B252" s="120">
        <v>239</v>
      </c>
      <c r="C252" s="25" t="s">
        <v>135</v>
      </c>
      <c r="D252" s="25" t="s">
        <v>140</v>
      </c>
      <c r="E252" s="25">
        <v>39272</v>
      </c>
      <c r="F252" s="25" t="s">
        <v>175</v>
      </c>
      <c r="G252" s="25">
        <v>140</v>
      </c>
      <c r="H252" s="25">
        <v>3464</v>
      </c>
      <c r="I252" s="25">
        <v>1431</v>
      </c>
      <c r="J252" s="26">
        <v>2033</v>
      </c>
      <c r="L252" s="19"/>
    </row>
    <row r="253" spans="2:12" x14ac:dyDescent="0.25">
      <c r="B253" s="120">
        <v>240</v>
      </c>
      <c r="C253" s="28" t="s">
        <v>137</v>
      </c>
      <c r="D253" s="28" t="s">
        <v>140</v>
      </c>
      <c r="E253" s="28">
        <v>39478</v>
      </c>
      <c r="F253" s="28" t="s">
        <v>175</v>
      </c>
      <c r="G253" s="28">
        <v>80</v>
      </c>
      <c r="H253" s="28">
        <v>1886</v>
      </c>
      <c r="I253" s="28">
        <v>787</v>
      </c>
      <c r="J253" s="29">
        <v>1099</v>
      </c>
      <c r="L253" s="19"/>
    </row>
    <row r="254" spans="2:12" x14ac:dyDescent="0.25">
      <c r="B254" s="120">
        <v>241</v>
      </c>
      <c r="C254" s="25" t="s">
        <v>135</v>
      </c>
      <c r="D254" s="25" t="s">
        <v>140</v>
      </c>
      <c r="E254" s="25">
        <v>39766</v>
      </c>
      <c r="F254" s="25" t="s">
        <v>175</v>
      </c>
      <c r="G254" s="25">
        <v>112</v>
      </c>
      <c r="H254" s="25">
        <v>2771</v>
      </c>
      <c r="I254" s="25">
        <v>1145</v>
      </c>
      <c r="J254" s="26">
        <v>1626</v>
      </c>
      <c r="L254" s="19"/>
    </row>
    <row r="255" spans="2:12" x14ac:dyDescent="0.25">
      <c r="B255" s="120">
        <v>242</v>
      </c>
      <c r="C255" s="28" t="s">
        <v>132</v>
      </c>
      <c r="D255" s="28" t="s">
        <v>134</v>
      </c>
      <c r="E255" s="28">
        <v>39112</v>
      </c>
      <c r="F255" s="28" t="s">
        <v>175</v>
      </c>
      <c r="G255" s="28">
        <v>390</v>
      </c>
      <c r="H255" s="28">
        <v>7617</v>
      </c>
      <c r="I255" s="28">
        <v>3303</v>
      </c>
      <c r="J255" s="29">
        <v>4314</v>
      </c>
      <c r="L255" s="19"/>
    </row>
    <row r="256" spans="2:12" x14ac:dyDescent="0.25">
      <c r="B256" s="120">
        <v>243</v>
      </c>
      <c r="C256" s="25" t="s">
        <v>132</v>
      </c>
      <c r="D256" s="25" t="s">
        <v>134</v>
      </c>
      <c r="E256" s="25">
        <v>39437</v>
      </c>
      <c r="F256" s="25" t="s">
        <v>175</v>
      </c>
      <c r="G256" s="25">
        <v>1120</v>
      </c>
      <c r="H256" s="25">
        <v>24998</v>
      </c>
      <c r="I256" s="25">
        <v>11446</v>
      </c>
      <c r="J256" s="26">
        <v>13552</v>
      </c>
      <c r="L256" s="19"/>
    </row>
    <row r="257" spans="2:12" x14ac:dyDescent="0.25">
      <c r="B257" s="120">
        <v>244</v>
      </c>
      <c r="C257" s="28" t="s">
        <v>132</v>
      </c>
      <c r="D257" s="28" t="s">
        <v>134</v>
      </c>
      <c r="E257" s="28">
        <v>39541</v>
      </c>
      <c r="F257" s="28" t="s">
        <v>175</v>
      </c>
      <c r="G257" s="28">
        <v>285</v>
      </c>
      <c r="H257" s="28">
        <v>5560</v>
      </c>
      <c r="I257" s="28">
        <v>2411</v>
      </c>
      <c r="J257" s="29">
        <v>3149</v>
      </c>
      <c r="L257" s="19"/>
    </row>
    <row r="258" spans="2:12" x14ac:dyDescent="0.25">
      <c r="B258" s="120">
        <v>245</v>
      </c>
      <c r="C258" s="25" t="s">
        <v>132</v>
      </c>
      <c r="D258" s="25" t="s">
        <v>134</v>
      </c>
      <c r="E258" s="25">
        <v>39791</v>
      </c>
      <c r="F258" s="25" t="s">
        <v>175</v>
      </c>
      <c r="G258" s="25">
        <v>818</v>
      </c>
      <c r="H258" s="25">
        <v>18249</v>
      </c>
      <c r="I258" s="25">
        <v>8356</v>
      </c>
      <c r="J258" s="26">
        <v>9893</v>
      </c>
      <c r="L258" s="19"/>
    </row>
    <row r="259" spans="2:12" x14ac:dyDescent="0.25">
      <c r="B259" s="120">
        <v>246</v>
      </c>
      <c r="C259" s="28" t="s">
        <v>132</v>
      </c>
      <c r="D259" s="28" t="s">
        <v>139</v>
      </c>
      <c r="E259" s="28">
        <v>39155</v>
      </c>
      <c r="F259" s="28" t="s">
        <v>175</v>
      </c>
      <c r="G259" s="28">
        <v>1170</v>
      </c>
      <c r="H259" s="28">
        <v>29753</v>
      </c>
      <c r="I259" s="28">
        <v>11957</v>
      </c>
      <c r="J259" s="29">
        <v>17796</v>
      </c>
      <c r="L259" s="19"/>
    </row>
    <row r="260" spans="2:12" x14ac:dyDescent="0.25">
      <c r="B260" s="120">
        <v>247</v>
      </c>
      <c r="C260" s="25" t="s">
        <v>135</v>
      </c>
      <c r="D260" s="25" t="s">
        <v>139</v>
      </c>
      <c r="E260" s="25">
        <v>39350</v>
      </c>
      <c r="F260" s="25" t="s">
        <v>175</v>
      </c>
      <c r="G260" s="25">
        <v>980</v>
      </c>
      <c r="H260" s="25">
        <v>21570</v>
      </c>
      <c r="I260" s="25">
        <v>9643</v>
      </c>
      <c r="J260" s="26">
        <v>11927</v>
      </c>
      <c r="L260" s="19"/>
    </row>
    <row r="261" spans="2:12" x14ac:dyDescent="0.25">
      <c r="B261" s="120">
        <v>248</v>
      </c>
      <c r="C261" s="28" t="s">
        <v>135</v>
      </c>
      <c r="D261" s="28" t="s">
        <v>139</v>
      </c>
      <c r="E261" s="28">
        <v>39492</v>
      </c>
      <c r="F261" s="28" t="s">
        <v>151</v>
      </c>
      <c r="G261" s="28">
        <v>882</v>
      </c>
      <c r="H261" s="28">
        <v>19413</v>
      </c>
      <c r="I261" s="28">
        <v>8679</v>
      </c>
      <c r="J261" s="29">
        <v>10734</v>
      </c>
      <c r="L261" s="19"/>
    </row>
    <row r="262" spans="2:12" x14ac:dyDescent="0.25">
      <c r="B262" s="120">
        <v>249</v>
      </c>
      <c r="C262" s="25" t="s">
        <v>132</v>
      </c>
      <c r="D262" s="25" t="s">
        <v>139</v>
      </c>
      <c r="E262" s="25">
        <v>39561</v>
      </c>
      <c r="F262" s="25" t="s">
        <v>151</v>
      </c>
      <c r="G262" s="25">
        <v>1053</v>
      </c>
      <c r="H262" s="25">
        <v>26778</v>
      </c>
      <c r="I262" s="25">
        <v>10761</v>
      </c>
      <c r="J262" s="26">
        <v>16017</v>
      </c>
      <c r="L262" s="19"/>
    </row>
    <row r="263" spans="2:12" x14ac:dyDescent="0.25">
      <c r="B263" s="120">
        <v>250</v>
      </c>
      <c r="C263" s="28" t="s">
        <v>137</v>
      </c>
      <c r="D263" s="28" t="s">
        <v>133</v>
      </c>
      <c r="E263" s="28">
        <v>39146</v>
      </c>
      <c r="F263" s="28" t="s">
        <v>151</v>
      </c>
      <c r="G263" s="28">
        <v>700</v>
      </c>
      <c r="H263" s="28">
        <v>15435</v>
      </c>
      <c r="I263" s="28">
        <v>7154</v>
      </c>
      <c r="J263" s="29">
        <v>8281</v>
      </c>
      <c r="L263" s="19"/>
    </row>
    <row r="264" spans="2:12" x14ac:dyDescent="0.25">
      <c r="B264" s="120">
        <v>251</v>
      </c>
      <c r="C264" s="25" t="s">
        <v>132</v>
      </c>
      <c r="D264" s="25" t="s">
        <v>133</v>
      </c>
      <c r="E264" s="25">
        <v>39175</v>
      </c>
      <c r="F264" s="25" t="s">
        <v>151</v>
      </c>
      <c r="G264" s="25">
        <v>1100</v>
      </c>
      <c r="H264" s="25">
        <v>27588</v>
      </c>
      <c r="I264" s="25">
        <v>11242</v>
      </c>
      <c r="J264" s="26">
        <v>16346</v>
      </c>
      <c r="L264" s="19"/>
    </row>
    <row r="265" spans="2:12" x14ac:dyDescent="0.25">
      <c r="B265" s="120">
        <v>252</v>
      </c>
      <c r="C265" s="28" t="s">
        <v>137</v>
      </c>
      <c r="D265" s="28" t="s">
        <v>133</v>
      </c>
      <c r="E265" s="28">
        <v>39244</v>
      </c>
      <c r="F265" s="28" t="s">
        <v>151</v>
      </c>
      <c r="G265" s="28">
        <v>560</v>
      </c>
      <c r="H265" s="28">
        <v>13720</v>
      </c>
      <c r="I265" s="28">
        <v>5510</v>
      </c>
      <c r="J265" s="29">
        <v>8210</v>
      </c>
      <c r="L265" s="19"/>
    </row>
    <row r="266" spans="2:12" x14ac:dyDescent="0.25">
      <c r="B266" s="120">
        <v>253</v>
      </c>
      <c r="C266" s="25" t="s">
        <v>132</v>
      </c>
      <c r="D266" s="25" t="s">
        <v>133</v>
      </c>
      <c r="E266" s="25">
        <v>39328</v>
      </c>
      <c r="F266" s="25" t="s">
        <v>151</v>
      </c>
      <c r="G266" s="25">
        <v>450</v>
      </c>
      <c r="H266" s="25">
        <v>11390</v>
      </c>
      <c r="I266" s="25">
        <v>4599</v>
      </c>
      <c r="J266" s="26">
        <v>6791</v>
      </c>
      <c r="L266" s="19"/>
    </row>
    <row r="267" spans="2:12" x14ac:dyDescent="0.25">
      <c r="B267" s="120">
        <v>254</v>
      </c>
      <c r="C267" s="28" t="s">
        <v>132</v>
      </c>
      <c r="D267" s="28" t="s">
        <v>133</v>
      </c>
      <c r="E267" s="28">
        <v>39335</v>
      </c>
      <c r="F267" s="28" t="s">
        <v>151</v>
      </c>
      <c r="G267" s="28">
        <v>980</v>
      </c>
      <c r="H267" s="28">
        <v>17924</v>
      </c>
      <c r="I267" s="28">
        <v>8301</v>
      </c>
      <c r="J267" s="29">
        <v>9623</v>
      </c>
      <c r="L267" s="19"/>
    </row>
    <row r="268" spans="2:12" x14ac:dyDescent="0.25">
      <c r="B268" s="120">
        <v>255</v>
      </c>
      <c r="C268" s="25" t="s">
        <v>135</v>
      </c>
      <c r="D268" s="25" t="s">
        <v>133</v>
      </c>
      <c r="E268" s="25">
        <v>39359</v>
      </c>
      <c r="F268" s="25" t="s">
        <v>151</v>
      </c>
      <c r="G268" s="25">
        <v>360</v>
      </c>
      <c r="H268" s="25">
        <v>6430</v>
      </c>
      <c r="I268" s="25">
        <v>3049</v>
      </c>
      <c r="J268" s="26">
        <v>3381</v>
      </c>
      <c r="L268" s="19"/>
    </row>
    <row r="269" spans="2:12" x14ac:dyDescent="0.25">
      <c r="B269" s="120">
        <v>256</v>
      </c>
      <c r="C269" s="28" t="s">
        <v>135</v>
      </c>
      <c r="D269" s="28" t="s">
        <v>133</v>
      </c>
      <c r="E269" s="28">
        <v>39426</v>
      </c>
      <c r="F269" s="28" t="s">
        <v>151</v>
      </c>
      <c r="G269" s="28">
        <v>90</v>
      </c>
      <c r="H269" s="28">
        <v>2109</v>
      </c>
      <c r="I269" s="28">
        <v>920</v>
      </c>
      <c r="J269" s="29">
        <v>1189</v>
      </c>
      <c r="L269" s="19"/>
    </row>
    <row r="270" spans="2:12" x14ac:dyDescent="0.25">
      <c r="B270" s="120">
        <v>257</v>
      </c>
      <c r="C270" s="25" t="s">
        <v>132</v>
      </c>
      <c r="D270" s="25" t="s">
        <v>133</v>
      </c>
      <c r="E270" s="25">
        <v>39426</v>
      </c>
      <c r="F270" s="25" t="s">
        <v>151</v>
      </c>
      <c r="G270" s="25">
        <v>1100</v>
      </c>
      <c r="H270" s="25">
        <v>21483</v>
      </c>
      <c r="I270" s="25">
        <v>9317</v>
      </c>
      <c r="J270" s="26">
        <v>12166</v>
      </c>
      <c r="L270" s="19"/>
    </row>
    <row r="271" spans="2:12" x14ac:dyDescent="0.25">
      <c r="B271" s="120">
        <v>258</v>
      </c>
      <c r="C271" s="28" t="s">
        <v>135</v>
      </c>
      <c r="D271" s="28" t="s">
        <v>133</v>
      </c>
      <c r="E271" s="28">
        <v>39471</v>
      </c>
      <c r="F271" s="28" t="s">
        <v>151</v>
      </c>
      <c r="G271" s="28">
        <v>310</v>
      </c>
      <c r="H271" s="28">
        <v>5530</v>
      </c>
      <c r="I271" s="28">
        <v>2622</v>
      </c>
      <c r="J271" s="29">
        <v>2908</v>
      </c>
      <c r="L271" s="19"/>
    </row>
    <row r="272" spans="2:12" x14ac:dyDescent="0.25">
      <c r="B272" s="120">
        <v>259</v>
      </c>
      <c r="C272" s="25" t="s">
        <v>137</v>
      </c>
      <c r="D272" s="25" t="s">
        <v>133</v>
      </c>
      <c r="E272" s="25">
        <v>39482</v>
      </c>
      <c r="F272" s="25" t="s">
        <v>151</v>
      </c>
      <c r="G272" s="25">
        <v>602</v>
      </c>
      <c r="H272" s="25">
        <v>13274</v>
      </c>
      <c r="I272" s="25">
        <v>6152</v>
      </c>
      <c r="J272" s="26">
        <v>7122</v>
      </c>
    </row>
    <row r="273" spans="2:12" x14ac:dyDescent="0.25">
      <c r="B273" s="120">
        <v>260</v>
      </c>
      <c r="C273" s="28" t="s">
        <v>137</v>
      </c>
      <c r="D273" s="28" t="s">
        <v>133</v>
      </c>
      <c r="E273" s="28">
        <v>39500</v>
      </c>
      <c r="F273" s="28" t="s">
        <v>151</v>
      </c>
      <c r="G273" s="28">
        <v>482</v>
      </c>
      <c r="H273" s="28">
        <v>11799</v>
      </c>
      <c r="I273" s="28">
        <v>4739</v>
      </c>
      <c r="J273" s="29">
        <v>7060</v>
      </c>
    </row>
    <row r="274" spans="2:12" x14ac:dyDescent="0.25">
      <c r="B274" s="120">
        <v>261</v>
      </c>
      <c r="C274" s="25" t="s">
        <v>132</v>
      </c>
      <c r="D274" s="25" t="s">
        <v>133</v>
      </c>
      <c r="E274" s="25">
        <v>39524</v>
      </c>
      <c r="F274" s="25" t="s">
        <v>151</v>
      </c>
      <c r="G274" s="25">
        <v>387</v>
      </c>
      <c r="H274" s="25">
        <v>9795</v>
      </c>
      <c r="I274" s="25">
        <v>3955</v>
      </c>
      <c r="J274" s="26">
        <v>5840</v>
      </c>
      <c r="L274" s="19"/>
    </row>
    <row r="275" spans="2:12" x14ac:dyDescent="0.25">
      <c r="B275" s="120">
        <v>262</v>
      </c>
      <c r="C275" s="28" t="s">
        <v>132</v>
      </c>
      <c r="D275" s="28" t="s">
        <v>133</v>
      </c>
      <c r="E275" s="28">
        <v>39533</v>
      </c>
      <c r="F275" s="28" t="s">
        <v>151</v>
      </c>
      <c r="G275" s="28">
        <v>946</v>
      </c>
      <c r="H275" s="28">
        <v>18475</v>
      </c>
      <c r="I275" s="28">
        <v>8013</v>
      </c>
      <c r="J275" s="29">
        <v>10462</v>
      </c>
      <c r="L275" s="19"/>
    </row>
    <row r="276" spans="2:12" x14ac:dyDescent="0.25">
      <c r="B276" s="120">
        <v>263</v>
      </c>
      <c r="C276" s="25" t="s">
        <v>132</v>
      </c>
      <c r="D276" s="25" t="s">
        <v>133</v>
      </c>
      <c r="E276" s="25">
        <v>39568</v>
      </c>
      <c r="F276" s="25" t="s">
        <v>151</v>
      </c>
      <c r="G276" s="25">
        <v>843</v>
      </c>
      <c r="H276" s="25">
        <v>15415</v>
      </c>
      <c r="I276" s="25">
        <v>7139</v>
      </c>
      <c r="J276" s="26">
        <v>8276</v>
      </c>
      <c r="L276" s="19"/>
    </row>
    <row r="277" spans="2:12" x14ac:dyDescent="0.25">
      <c r="B277" s="120">
        <v>264</v>
      </c>
      <c r="C277" s="28" t="s">
        <v>132</v>
      </c>
      <c r="D277" s="28" t="s">
        <v>133</v>
      </c>
      <c r="E277" s="28">
        <v>39619</v>
      </c>
      <c r="F277" s="28" t="s">
        <v>151</v>
      </c>
      <c r="G277" s="28">
        <v>946</v>
      </c>
      <c r="H277" s="28">
        <v>23726</v>
      </c>
      <c r="I277" s="28">
        <v>9668</v>
      </c>
      <c r="J277" s="29">
        <v>14058</v>
      </c>
      <c r="L277" s="19"/>
    </row>
    <row r="278" spans="2:12" x14ac:dyDescent="0.25">
      <c r="B278" s="120">
        <v>265</v>
      </c>
      <c r="C278" s="25" t="s">
        <v>135</v>
      </c>
      <c r="D278" s="25" t="s">
        <v>133</v>
      </c>
      <c r="E278" s="25">
        <v>39713</v>
      </c>
      <c r="F278" s="25" t="s">
        <v>151</v>
      </c>
      <c r="G278" s="25">
        <v>77</v>
      </c>
      <c r="H278" s="25">
        <v>1814</v>
      </c>
      <c r="I278" s="25">
        <v>791</v>
      </c>
      <c r="J278" s="26">
        <v>1023</v>
      </c>
      <c r="L278" s="19"/>
    </row>
    <row r="279" spans="2:12" x14ac:dyDescent="0.25">
      <c r="B279" s="120">
        <v>266</v>
      </c>
      <c r="C279" s="28" t="s">
        <v>135</v>
      </c>
      <c r="D279" s="28" t="s">
        <v>140</v>
      </c>
      <c r="E279" s="28">
        <v>39248</v>
      </c>
      <c r="F279" s="28" t="s">
        <v>151</v>
      </c>
      <c r="G279" s="28">
        <v>400</v>
      </c>
      <c r="H279" s="28">
        <v>10004</v>
      </c>
      <c r="I279" s="28">
        <v>4088</v>
      </c>
      <c r="J279" s="29">
        <v>5916</v>
      </c>
      <c r="L279" s="19"/>
    </row>
    <row r="280" spans="2:12" x14ac:dyDescent="0.25">
      <c r="B280" s="120">
        <v>267</v>
      </c>
      <c r="C280" s="25" t="s">
        <v>137</v>
      </c>
      <c r="D280" s="25" t="s">
        <v>140</v>
      </c>
      <c r="E280" s="25">
        <v>39248</v>
      </c>
      <c r="F280" s="25" t="s">
        <v>151</v>
      </c>
      <c r="G280" s="25">
        <v>720</v>
      </c>
      <c r="H280" s="25">
        <v>13738</v>
      </c>
      <c r="I280" s="25">
        <v>6098</v>
      </c>
      <c r="J280" s="26">
        <v>7640</v>
      </c>
      <c r="L280" s="19"/>
    </row>
    <row r="281" spans="2:12" x14ac:dyDescent="0.25">
      <c r="B281" s="120">
        <v>268</v>
      </c>
      <c r="C281" s="28" t="s">
        <v>135</v>
      </c>
      <c r="D281" s="28" t="s">
        <v>140</v>
      </c>
      <c r="E281" s="28">
        <v>39331</v>
      </c>
      <c r="F281" s="28" t="s">
        <v>151</v>
      </c>
      <c r="G281" s="28">
        <v>420</v>
      </c>
      <c r="H281" s="28">
        <v>7203</v>
      </c>
      <c r="I281" s="28">
        <v>3557</v>
      </c>
      <c r="J281" s="29">
        <v>3646</v>
      </c>
      <c r="L281" s="19"/>
    </row>
    <row r="282" spans="2:12" x14ac:dyDescent="0.25">
      <c r="B282" s="120">
        <v>269</v>
      </c>
      <c r="C282" s="25" t="s">
        <v>137</v>
      </c>
      <c r="D282" s="25" t="s">
        <v>140</v>
      </c>
      <c r="E282" s="25">
        <v>39393</v>
      </c>
      <c r="F282" s="25" t="s">
        <v>151</v>
      </c>
      <c r="G282" s="25">
        <v>70</v>
      </c>
      <c r="H282" s="25">
        <v>1564</v>
      </c>
      <c r="I282" s="25">
        <v>715</v>
      </c>
      <c r="J282" s="26">
        <v>849</v>
      </c>
      <c r="L282" s="19"/>
    </row>
    <row r="283" spans="2:12" x14ac:dyDescent="0.25">
      <c r="B283" s="120">
        <v>270</v>
      </c>
      <c r="C283" s="28" t="s">
        <v>135</v>
      </c>
      <c r="D283" s="28" t="s">
        <v>140</v>
      </c>
      <c r="E283" s="28">
        <v>39447</v>
      </c>
      <c r="F283" s="28" t="s">
        <v>151</v>
      </c>
      <c r="G283" s="28">
        <v>300</v>
      </c>
      <c r="H283" s="28">
        <v>6882</v>
      </c>
      <c r="I283" s="28">
        <v>3066</v>
      </c>
      <c r="J283" s="29">
        <v>3816</v>
      </c>
      <c r="L283" s="19"/>
    </row>
    <row r="284" spans="2:12" x14ac:dyDescent="0.25">
      <c r="B284" s="120">
        <v>271</v>
      </c>
      <c r="C284" s="25" t="s">
        <v>137</v>
      </c>
      <c r="D284" s="25" t="s">
        <v>140</v>
      </c>
      <c r="E284" s="25">
        <v>39545</v>
      </c>
      <c r="F284" s="25" t="s">
        <v>151</v>
      </c>
      <c r="G284" s="25">
        <v>576</v>
      </c>
      <c r="H284" s="25">
        <v>10990</v>
      </c>
      <c r="I284" s="25">
        <v>4878</v>
      </c>
      <c r="J284" s="26">
        <v>6112</v>
      </c>
      <c r="L284" s="19"/>
    </row>
    <row r="285" spans="2:12" x14ac:dyDescent="0.25">
      <c r="B285" s="120">
        <v>272</v>
      </c>
      <c r="C285" s="28" t="s">
        <v>135</v>
      </c>
      <c r="D285" s="28" t="s">
        <v>140</v>
      </c>
      <c r="E285" s="28">
        <v>39686</v>
      </c>
      <c r="F285" s="28" t="s">
        <v>151</v>
      </c>
      <c r="G285" s="28">
        <v>320</v>
      </c>
      <c r="H285" s="28">
        <v>8003</v>
      </c>
      <c r="I285" s="28">
        <v>3270</v>
      </c>
      <c r="J285" s="29">
        <v>4733</v>
      </c>
      <c r="L285" s="19"/>
    </row>
    <row r="286" spans="2:12" x14ac:dyDescent="0.25">
      <c r="B286" s="120">
        <v>273</v>
      </c>
      <c r="C286" s="25" t="s">
        <v>135</v>
      </c>
      <c r="D286" s="25" t="s">
        <v>140</v>
      </c>
      <c r="E286" s="25">
        <v>39709</v>
      </c>
      <c r="F286" s="25" t="s">
        <v>151</v>
      </c>
      <c r="G286" s="25">
        <v>240</v>
      </c>
      <c r="H286" s="25">
        <v>5506</v>
      </c>
      <c r="I286" s="25">
        <v>2453</v>
      </c>
      <c r="J286" s="26">
        <v>3053</v>
      </c>
      <c r="L286" s="19"/>
    </row>
    <row r="287" spans="2:12" x14ac:dyDescent="0.25">
      <c r="B287" s="120">
        <v>274</v>
      </c>
      <c r="C287" s="28" t="s">
        <v>135</v>
      </c>
      <c r="D287" s="28" t="s">
        <v>140</v>
      </c>
      <c r="E287" s="28">
        <v>39786</v>
      </c>
      <c r="F287" s="28" t="s">
        <v>151</v>
      </c>
      <c r="G287" s="28">
        <v>336</v>
      </c>
      <c r="H287" s="28">
        <v>5762</v>
      </c>
      <c r="I287" s="28">
        <v>2846</v>
      </c>
      <c r="J287" s="29">
        <v>2916</v>
      </c>
      <c r="L287" s="19"/>
    </row>
    <row r="288" spans="2:12" x14ac:dyDescent="0.25">
      <c r="B288" s="120">
        <v>275</v>
      </c>
      <c r="C288" s="25" t="s">
        <v>137</v>
      </c>
      <c r="D288" s="25" t="s">
        <v>140</v>
      </c>
      <c r="E288" s="25">
        <v>39787</v>
      </c>
      <c r="F288" s="25" t="s">
        <v>151</v>
      </c>
      <c r="G288" s="25">
        <v>56</v>
      </c>
      <c r="H288" s="25">
        <v>1251</v>
      </c>
      <c r="I288" s="25">
        <v>572</v>
      </c>
      <c r="J288" s="26">
        <v>679</v>
      </c>
      <c r="L288" s="19"/>
    </row>
    <row r="289" spans="2:12" x14ac:dyDescent="0.25">
      <c r="B289" s="120">
        <v>276</v>
      </c>
      <c r="C289" s="28" t="s">
        <v>132</v>
      </c>
      <c r="D289" s="28" t="s">
        <v>141</v>
      </c>
      <c r="E289" s="28">
        <v>39091</v>
      </c>
      <c r="F289" s="28" t="s">
        <v>151</v>
      </c>
      <c r="G289" s="28">
        <v>660</v>
      </c>
      <c r="H289" s="28">
        <v>15101</v>
      </c>
      <c r="I289" s="28">
        <v>6494</v>
      </c>
      <c r="J289" s="29">
        <v>8607</v>
      </c>
      <c r="L289" s="19"/>
    </row>
    <row r="290" spans="2:12" x14ac:dyDescent="0.25">
      <c r="B290" s="120">
        <v>277</v>
      </c>
      <c r="C290" s="25" t="s">
        <v>137</v>
      </c>
      <c r="D290" s="25" t="s">
        <v>141</v>
      </c>
      <c r="E290" s="25">
        <v>39136</v>
      </c>
      <c r="F290" s="25" t="s">
        <v>151</v>
      </c>
      <c r="G290" s="25">
        <v>450</v>
      </c>
      <c r="H290" s="25">
        <v>10728</v>
      </c>
      <c r="I290" s="25">
        <v>4599</v>
      </c>
      <c r="J290" s="26">
        <v>6129</v>
      </c>
      <c r="L290" s="19"/>
    </row>
    <row r="291" spans="2:12" x14ac:dyDescent="0.25">
      <c r="B291" s="120">
        <v>278</v>
      </c>
      <c r="C291" s="28" t="s">
        <v>137</v>
      </c>
      <c r="D291" s="28" t="s">
        <v>141</v>
      </c>
      <c r="E291" s="28">
        <v>39155</v>
      </c>
      <c r="F291" s="28" t="s">
        <v>151</v>
      </c>
      <c r="G291" s="28">
        <v>910</v>
      </c>
      <c r="H291" s="28">
        <v>21330</v>
      </c>
      <c r="I291" s="28">
        <v>8954</v>
      </c>
      <c r="J291" s="29">
        <v>12376</v>
      </c>
      <c r="L291" s="19"/>
    </row>
    <row r="292" spans="2:12" x14ac:dyDescent="0.25">
      <c r="B292" s="120">
        <v>279</v>
      </c>
      <c r="C292" s="25" t="s">
        <v>137</v>
      </c>
      <c r="D292" s="25" t="s">
        <v>141</v>
      </c>
      <c r="E292" s="25">
        <v>39310</v>
      </c>
      <c r="F292" s="25" t="s">
        <v>151</v>
      </c>
      <c r="G292" s="25">
        <v>560</v>
      </c>
      <c r="H292" s="25">
        <v>11385</v>
      </c>
      <c r="I292" s="25">
        <v>4743</v>
      </c>
      <c r="J292" s="26">
        <v>6642</v>
      </c>
      <c r="L292" s="19"/>
    </row>
    <row r="293" spans="2:12" x14ac:dyDescent="0.25">
      <c r="B293" s="120">
        <v>280</v>
      </c>
      <c r="C293" s="28" t="s">
        <v>135</v>
      </c>
      <c r="D293" s="28" t="s">
        <v>141</v>
      </c>
      <c r="E293" s="28">
        <v>39321</v>
      </c>
      <c r="F293" s="28" t="s">
        <v>151</v>
      </c>
      <c r="G293" s="28">
        <v>450</v>
      </c>
      <c r="H293" s="28">
        <v>11043</v>
      </c>
      <c r="I293" s="28">
        <v>4428</v>
      </c>
      <c r="J293" s="29">
        <v>6615</v>
      </c>
      <c r="L293" s="19"/>
    </row>
    <row r="294" spans="2:12" x14ac:dyDescent="0.25">
      <c r="B294" s="120">
        <v>281</v>
      </c>
      <c r="C294" s="25" t="s">
        <v>137</v>
      </c>
      <c r="D294" s="25" t="s">
        <v>141</v>
      </c>
      <c r="E294" s="25">
        <v>39343</v>
      </c>
      <c r="F294" s="25" t="s">
        <v>151</v>
      </c>
      <c r="G294" s="25">
        <v>720</v>
      </c>
      <c r="H294" s="25">
        <v>15206</v>
      </c>
      <c r="I294" s="25">
        <v>7085</v>
      </c>
      <c r="J294" s="26">
        <v>8121</v>
      </c>
      <c r="L294" s="19"/>
    </row>
    <row r="295" spans="2:12" x14ac:dyDescent="0.25">
      <c r="B295" s="120">
        <v>282</v>
      </c>
      <c r="C295" s="28" t="s">
        <v>137</v>
      </c>
      <c r="D295" s="28" t="s">
        <v>141</v>
      </c>
      <c r="E295" s="28">
        <v>39388</v>
      </c>
      <c r="F295" s="28" t="s">
        <v>151</v>
      </c>
      <c r="G295" s="28">
        <v>100</v>
      </c>
      <c r="H295" s="28">
        <v>1816</v>
      </c>
      <c r="I295" s="28">
        <v>847</v>
      </c>
      <c r="J295" s="29">
        <v>969</v>
      </c>
      <c r="L295" s="19"/>
    </row>
    <row r="296" spans="2:12" x14ac:dyDescent="0.25">
      <c r="B296" s="120">
        <v>283</v>
      </c>
      <c r="C296" s="25" t="s">
        <v>137</v>
      </c>
      <c r="D296" s="25" t="s">
        <v>141</v>
      </c>
      <c r="E296" s="25">
        <v>39519</v>
      </c>
      <c r="F296" s="25" t="s">
        <v>151</v>
      </c>
      <c r="G296" s="25">
        <v>1092</v>
      </c>
      <c r="H296" s="25">
        <v>25596</v>
      </c>
      <c r="I296" s="25">
        <v>10745</v>
      </c>
      <c r="J296" s="26">
        <v>14851</v>
      </c>
      <c r="L296" s="19"/>
    </row>
    <row r="297" spans="2:12" x14ac:dyDescent="0.25">
      <c r="B297" s="120">
        <v>284</v>
      </c>
      <c r="C297" s="28" t="s">
        <v>132</v>
      </c>
      <c r="D297" s="28" t="s">
        <v>141</v>
      </c>
      <c r="E297" s="28">
        <v>39531</v>
      </c>
      <c r="F297" s="28" t="s">
        <v>151</v>
      </c>
      <c r="G297" s="28">
        <v>792</v>
      </c>
      <c r="H297" s="28">
        <v>18121</v>
      </c>
      <c r="I297" s="28">
        <v>7793</v>
      </c>
      <c r="J297" s="29">
        <v>10328</v>
      </c>
      <c r="L297" s="19"/>
    </row>
    <row r="298" spans="2:12" x14ac:dyDescent="0.25">
      <c r="B298" s="120">
        <v>285</v>
      </c>
      <c r="C298" s="25" t="s">
        <v>137</v>
      </c>
      <c r="D298" s="25" t="s">
        <v>141</v>
      </c>
      <c r="E298" s="25">
        <v>39569</v>
      </c>
      <c r="F298" s="25" t="s">
        <v>151</v>
      </c>
      <c r="G298" s="25">
        <v>540</v>
      </c>
      <c r="H298" s="25">
        <v>12874</v>
      </c>
      <c r="I298" s="25">
        <v>5519</v>
      </c>
      <c r="J298" s="26">
        <v>7355</v>
      </c>
      <c r="L298" s="19"/>
    </row>
    <row r="299" spans="2:12" x14ac:dyDescent="0.25">
      <c r="B299" s="120">
        <v>286</v>
      </c>
      <c r="C299" s="28" t="s">
        <v>137</v>
      </c>
      <c r="D299" s="28" t="s">
        <v>141</v>
      </c>
      <c r="E299" s="28">
        <v>39625</v>
      </c>
      <c r="F299" s="28" t="s">
        <v>151</v>
      </c>
      <c r="G299" s="28">
        <v>864</v>
      </c>
      <c r="H299" s="28">
        <v>18247</v>
      </c>
      <c r="I299" s="28">
        <v>8502</v>
      </c>
      <c r="J299" s="29">
        <v>9745</v>
      </c>
      <c r="L299" s="19"/>
    </row>
    <row r="300" spans="2:12" x14ac:dyDescent="0.25">
      <c r="B300" s="120">
        <v>287</v>
      </c>
      <c r="C300" s="25" t="s">
        <v>137</v>
      </c>
      <c r="D300" s="25" t="s">
        <v>141</v>
      </c>
      <c r="E300" s="25">
        <v>39651</v>
      </c>
      <c r="F300" s="25" t="s">
        <v>151</v>
      </c>
      <c r="G300" s="25">
        <v>120</v>
      </c>
      <c r="H300" s="25">
        <v>2179</v>
      </c>
      <c r="I300" s="25">
        <v>1016</v>
      </c>
      <c r="J300" s="26">
        <v>1163</v>
      </c>
      <c r="L300" s="19"/>
    </row>
    <row r="301" spans="2:12" x14ac:dyDescent="0.25">
      <c r="B301" s="120">
        <v>288</v>
      </c>
      <c r="C301" s="28" t="s">
        <v>137</v>
      </c>
      <c r="D301" s="28" t="s">
        <v>141</v>
      </c>
      <c r="E301" s="28">
        <v>39709</v>
      </c>
      <c r="F301" s="28" t="s">
        <v>151</v>
      </c>
      <c r="G301" s="28">
        <v>672</v>
      </c>
      <c r="H301" s="28">
        <v>13662</v>
      </c>
      <c r="I301" s="28">
        <v>5692</v>
      </c>
      <c r="J301" s="29">
        <v>7970</v>
      </c>
      <c r="L301" s="19"/>
    </row>
    <row r="302" spans="2:12" x14ac:dyDescent="0.25">
      <c r="B302" s="120">
        <v>289</v>
      </c>
      <c r="C302" s="25" t="s">
        <v>135</v>
      </c>
      <c r="D302" s="25" t="s">
        <v>141</v>
      </c>
      <c r="E302" s="25">
        <v>39736</v>
      </c>
      <c r="F302" s="25" t="s">
        <v>151</v>
      </c>
      <c r="G302" s="25">
        <v>540</v>
      </c>
      <c r="H302" s="25">
        <v>13252</v>
      </c>
      <c r="I302" s="25">
        <v>5314</v>
      </c>
      <c r="J302" s="26">
        <v>7938</v>
      </c>
      <c r="L302" s="19"/>
    </row>
    <row r="303" spans="2:12" x14ac:dyDescent="0.25">
      <c r="B303" s="120">
        <v>290</v>
      </c>
      <c r="C303" s="28" t="s">
        <v>132</v>
      </c>
      <c r="D303" s="28" t="s">
        <v>134</v>
      </c>
      <c r="E303" s="28">
        <v>39099</v>
      </c>
      <c r="F303" s="28" t="s">
        <v>151</v>
      </c>
      <c r="G303" s="28">
        <v>960</v>
      </c>
      <c r="H303" s="28">
        <v>17510</v>
      </c>
      <c r="I303" s="28">
        <v>8131</v>
      </c>
      <c r="J303" s="29">
        <v>9379</v>
      </c>
      <c r="L303" s="19"/>
    </row>
    <row r="304" spans="2:12" x14ac:dyDescent="0.25">
      <c r="B304" s="120">
        <v>291</v>
      </c>
      <c r="C304" s="25" t="s">
        <v>137</v>
      </c>
      <c r="D304" s="25" t="s">
        <v>134</v>
      </c>
      <c r="E304" s="25">
        <v>39174</v>
      </c>
      <c r="F304" s="25" t="s">
        <v>151</v>
      </c>
      <c r="G304" s="25">
        <v>400</v>
      </c>
      <c r="H304" s="25">
        <v>7908</v>
      </c>
      <c r="I304" s="25">
        <v>3936</v>
      </c>
      <c r="J304" s="26">
        <v>3972</v>
      </c>
      <c r="L304" s="19"/>
    </row>
    <row r="305" spans="2:12" x14ac:dyDescent="0.25">
      <c r="B305" s="120">
        <v>292</v>
      </c>
      <c r="C305" s="28" t="s">
        <v>132</v>
      </c>
      <c r="D305" s="28" t="s">
        <v>134</v>
      </c>
      <c r="E305" s="28">
        <v>39175</v>
      </c>
      <c r="F305" s="28" t="s">
        <v>151</v>
      </c>
      <c r="G305" s="28">
        <v>1200</v>
      </c>
      <c r="H305" s="28">
        <v>28428</v>
      </c>
      <c r="I305" s="28">
        <v>11808</v>
      </c>
      <c r="J305" s="29">
        <v>16620</v>
      </c>
      <c r="L305" s="19"/>
    </row>
    <row r="306" spans="2:12" x14ac:dyDescent="0.25">
      <c r="B306" s="120">
        <v>293</v>
      </c>
      <c r="C306" s="25" t="s">
        <v>137</v>
      </c>
      <c r="D306" s="25" t="s">
        <v>134</v>
      </c>
      <c r="E306" s="25">
        <v>39311</v>
      </c>
      <c r="F306" s="25" t="s">
        <v>151</v>
      </c>
      <c r="G306" s="25">
        <v>120</v>
      </c>
      <c r="H306" s="25">
        <v>2527</v>
      </c>
      <c r="I306" s="25">
        <v>1181</v>
      </c>
      <c r="J306" s="26">
        <v>1346</v>
      </c>
      <c r="L306" s="19"/>
    </row>
    <row r="307" spans="2:12" x14ac:dyDescent="0.25">
      <c r="B307" s="120">
        <v>294</v>
      </c>
      <c r="C307" s="28" t="s">
        <v>132</v>
      </c>
      <c r="D307" s="28" t="s">
        <v>134</v>
      </c>
      <c r="E307" s="28">
        <v>39311</v>
      </c>
      <c r="F307" s="28" t="s">
        <v>151</v>
      </c>
      <c r="G307" s="28">
        <v>900</v>
      </c>
      <c r="H307" s="28">
        <v>19026</v>
      </c>
      <c r="I307" s="28">
        <v>7623</v>
      </c>
      <c r="J307" s="29">
        <v>11403</v>
      </c>
      <c r="L307" s="19"/>
    </row>
    <row r="308" spans="2:12" x14ac:dyDescent="0.25">
      <c r="B308" s="120">
        <v>295</v>
      </c>
      <c r="C308" s="25" t="s">
        <v>135</v>
      </c>
      <c r="D308" s="25" t="s">
        <v>134</v>
      </c>
      <c r="E308" s="25">
        <v>39316</v>
      </c>
      <c r="F308" s="25" t="s">
        <v>151</v>
      </c>
      <c r="G308" s="25">
        <v>1400</v>
      </c>
      <c r="H308" s="25">
        <v>24374</v>
      </c>
      <c r="I308" s="25">
        <v>11858</v>
      </c>
      <c r="J308" s="26">
        <v>12516</v>
      </c>
      <c r="L308" s="19"/>
    </row>
    <row r="309" spans="2:12" x14ac:dyDescent="0.25">
      <c r="B309" s="120">
        <v>296</v>
      </c>
      <c r="C309" s="28" t="s">
        <v>137</v>
      </c>
      <c r="D309" s="28" t="s">
        <v>134</v>
      </c>
      <c r="E309" s="28">
        <v>39349</v>
      </c>
      <c r="F309" s="28" t="s">
        <v>151</v>
      </c>
      <c r="G309" s="28">
        <v>360</v>
      </c>
      <c r="H309" s="28">
        <v>8784</v>
      </c>
      <c r="I309" s="28">
        <v>3542</v>
      </c>
      <c r="J309" s="29">
        <v>5242</v>
      </c>
      <c r="L309" s="19"/>
    </row>
    <row r="310" spans="2:12" x14ac:dyDescent="0.25">
      <c r="B310" s="120">
        <v>297</v>
      </c>
      <c r="C310" s="25" t="s">
        <v>135</v>
      </c>
      <c r="D310" s="25" t="s">
        <v>134</v>
      </c>
      <c r="E310" s="25">
        <v>39408</v>
      </c>
      <c r="F310" s="25" t="s">
        <v>151</v>
      </c>
      <c r="G310" s="25">
        <v>1050</v>
      </c>
      <c r="H310" s="25">
        <v>20979</v>
      </c>
      <c r="I310" s="25">
        <v>8894</v>
      </c>
      <c r="J310" s="26">
        <v>12085</v>
      </c>
      <c r="L310" s="19"/>
    </row>
    <row r="311" spans="2:12" x14ac:dyDescent="0.25">
      <c r="B311" s="120">
        <v>298</v>
      </c>
      <c r="C311" s="28" t="s">
        <v>137</v>
      </c>
      <c r="D311" s="28" t="s">
        <v>134</v>
      </c>
      <c r="E311" s="28">
        <v>39549</v>
      </c>
      <c r="F311" s="28" t="s">
        <v>151</v>
      </c>
      <c r="G311" s="28">
        <v>88</v>
      </c>
      <c r="H311" s="28">
        <v>1845</v>
      </c>
      <c r="I311" s="28">
        <v>862</v>
      </c>
      <c r="J311" s="29">
        <v>983</v>
      </c>
      <c r="L311" s="19"/>
    </row>
    <row r="312" spans="2:12" x14ac:dyDescent="0.25">
      <c r="B312" s="120">
        <v>299</v>
      </c>
      <c r="C312" s="25" t="s">
        <v>137</v>
      </c>
      <c r="D312" s="25" t="s">
        <v>134</v>
      </c>
      <c r="E312" s="25">
        <v>39611</v>
      </c>
      <c r="F312" s="25" t="s">
        <v>151</v>
      </c>
      <c r="G312" s="25">
        <v>292</v>
      </c>
      <c r="H312" s="25">
        <v>5773</v>
      </c>
      <c r="I312" s="25">
        <v>2873</v>
      </c>
      <c r="J312" s="26">
        <v>2900</v>
      </c>
      <c r="L312" s="19"/>
    </row>
    <row r="313" spans="2:12" x14ac:dyDescent="0.25">
      <c r="B313" s="120">
        <v>300</v>
      </c>
      <c r="C313" s="28" t="s">
        <v>132</v>
      </c>
      <c r="D313" s="28" t="s">
        <v>134</v>
      </c>
      <c r="E313" s="28">
        <v>39618</v>
      </c>
      <c r="F313" s="28" t="s">
        <v>151</v>
      </c>
      <c r="G313" s="28">
        <v>701</v>
      </c>
      <c r="H313" s="28">
        <v>12782</v>
      </c>
      <c r="I313" s="28">
        <v>5936</v>
      </c>
      <c r="J313" s="29">
        <v>6846</v>
      </c>
      <c r="L313" s="19"/>
    </row>
    <row r="314" spans="2:12" x14ac:dyDescent="0.25">
      <c r="B314" s="120">
        <v>301</v>
      </c>
      <c r="C314" s="25" t="s">
        <v>135</v>
      </c>
      <c r="D314" s="25" t="s">
        <v>134</v>
      </c>
      <c r="E314" s="25">
        <v>39624</v>
      </c>
      <c r="F314" s="25" t="s">
        <v>151</v>
      </c>
      <c r="G314" s="25">
        <v>767</v>
      </c>
      <c r="H314" s="25">
        <v>15315</v>
      </c>
      <c r="I314" s="25">
        <v>6493</v>
      </c>
      <c r="J314" s="26">
        <v>8822</v>
      </c>
      <c r="L314" s="19"/>
    </row>
    <row r="315" spans="2:12" x14ac:dyDescent="0.25">
      <c r="B315" s="120">
        <v>302</v>
      </c>
      <c r="C315" s="28" t="s">
        <v>132</v>
      </c>
      <c r="D315" s="28" t="s">
        <v>134</v>
      </c>
      <c r="E315" s="28">
        <v>39626</v>
      </c>
      <c r="F315" s="28" t="s">
        <v>151</v>
      </c>
      <c r="G315" s="28">
        <v>876</v>
      </c>
      <c r="H315" s="28">
        <v>20752</v>
      </c>
      <c r="I315" s="28">
        <v>8620</v>
      </c>
      <c r="J315" s="29">
        <v>12132</v>
      </c>
      <c r="L315" s="19"/>
    </row>
    <row r="316" spans="2:12" x14ac:dyDescent="0.25">
      <c r="B316" s="120">
        <v>303</v>
      </c>
      <c r="C316" s="25" t="s">
        <v>135</v>
      </c>
      <c r="D316" s="25" t="s">
        <v>134</v>
      </c>
      <c r="E316" s="25">
        <v>39688</v>
      </c>
      <c r="F316" s="25" t="s">
        <v>151</v>
      </c>
      <c r="G316" s="25">
        <v>1022</v>
      </c>
      <c r="H316" s="25">
        <v>17793</v>
      </c>
      <c r="I316" s="25">
        <v>8656</v>
      </c>
      <c r="J316" s="26">
        <v>9137</v>
      </c>
      <c r="L316" s="19"/>
    </row>
    <row r="317" spans="2:12" x14ac:dyDescent="0.25">
      <c r="B317" s="120">
        <v>304</v>
      </c>
      <c r="C317" s="28" t="s">
        <v>137</v>
      </c>
      <c r="D317" s="28" t="s">
        <v>134</v>
      </c>
      <c r="E317" s="28">
        <v>39689</v>
      </c>
      <c r="F317" s="28" t="s">
        <v>151</v>
      </c>
      <c r="G317" s="28">
        <v>263</v>
      </c>
      <c r="H317" s="28">
        <v>6412</v>
      </c>
      <c r="I317" s="28">
        <v>2586</v>
      </c>
      <c r="J317" s="29">
        <v>3826</v>
      </c>
      <c r="L317" s="19"/>
    </row>
    <row r="318" spans="2:12" x14ac:dyDescent="0.25">
      <c r="B318" s="120">
        <v>305</v>
      </c>
      <c r="C318" s="25" t="s">
        <v>132</v>
      </c>
      <c r="D318" s="25" t="s">
        <v>134</v>
      </c>
      <c r="E318" s="25">
        <v>39794</v>
      </c>
      <c r="F318" s="25" t="s">
        <v>151</v>
      </c>
      <c r="G318" s="25">
        <v>657</v>
      </c>
      <c r="H318" s="25">
        <v>13889</v>
      </c>
      <c r="I318" s="25">
        <v>5565</v>
      </c>
      <c r="J318" s="26">
        <v>8324</v>
      </c>
      <c r="L318" s="19"/>
    </row>
    <row r="319" spans="2:12" x14ac:dyDescent="0.25">
      <c r="B319" s="120">
        <v>306</v>
      </c>
      <c r="C319" s="28" t="s">
        <v>132</v>
      </c>
      <c r="D319" s="28" t="s">
        <v>142</v>
      </c>
      <c r="E319" s="28">
        <v>39112</v>
      </c>
      <c r="F319" s="28" t="s">
        <v>151</v>
      </c>
      <c r="G319" s="28">
        <v>400</v>
      </c>
      <c r="H319" s="28">
        <v>9064</v>
      </c>
      <c r="I319" s="28">
        <v>3936</v>
      </c>
      <c r="J319" s="29">
        <v>5128</v>
      </c>
      <c r="L319" s="19"/>
    </row>
    <row r="320" spans="2:12" x14ac:dyDescent="0.25">
      <c r="B320" s="120">
        <v>307</v>
      </c>
      <c r="C320" s="25" t="s">
        <v>135</v>
      </c>
      <c r="D320" s="25" t="s">
        <v>142</v>
      </c>
      <c r="E320" s="25">
        <v>39192</v>
      </c>
      <c r="F320" s="25" t="s">
        <v>151</v>
      </c>
      <c r="G320" s="25">
        <v>330</v>
      </c>
      <c r="H320" s="25">
        <v>5673</v>
      </c>
      <c r="I320" s="25">
        <v>2795</v>
      </c>
      <c r="J320" s="26">
        <v>2878</v>
      </c>
      <c r="L320" s="19"/>
    </row>
    <row r="321" spans="2:10" x14ac:dyDescent="0.25">
      <c r="B321" s="120">
        <v>308</v>
      </c>
      <c r="C321" s="28" t="s">
        <v>135</v>
      </c>
      <c r="D321" s="28" t="s">
        <v>142</v>
      </c>
      <c r="E321" s="28">
        <v>39286</v>
      </c>
      <c r="F321" s="28" t="s">
        <v>151</v>
      </c>
      <c r="G321" s="28">
        <v>1080</v>
      </c>
      <c r="H321" s="28">
        <v>23501</v>
      </c>
      <c r="I321" s="28">
        <v>11038</v>
      </c>
      <c r="J321" s="29">
        <v>12463</v>
      </c>
    </row>
    <row r="322" spans="2:10" x14ac:dyDescent="0.25">
      <c r="B322" s="120">
        <v>309</v>
      </c>
      <c r="C322" s="25" t="s">
        <v>137</v>
      </c>
      <c r="D322" s="25" t="s">
        <v>142</v>
      </c>
      <c r="E322" s="25">
        <v>39314</v>
      </c>
      <c r="F322" s="25" t="s">
        <v>151</v>
      </c>
      <c r="G322" s="25">
        <v>700</v>
      </c>
      <c r="H322" s="25">
        <v>17059</v>
      </c>
      <c r="I322" s="25">
        <v>7154</v>
      </c>
      <c r="J322" s="26">
        <v>9905</v>
      </c>
    </row>
    <row r="323" spans="2:10" x14ac:dyDescent="0.25">
      <c r="B323" s="120">
        <v>310</v>
      </c>
      <c r="C323" s="28" t="s">
        <v>137</v>
      </c>
      <c r="D323" s="28" t="s">
        <v>142</v>
      </c>
      <c r="E323" s="28">
        <v>39324</v>
      </c>
      <c r="F323" s="28" t="s">
        <v>151</v>
      </c>
      <c r="G323" s="28">
        <v>260</v>
      </c>
      <c r="H323" s="28">
        <v>5442</v>
      </c>
      <c r="I323" s="28">
        <v>2558</v>
      </c>
      <c r="J323" s="29">
        <v>2884</v>
      </c>
    </row>
    <row r="324" spans="2:10" x14ac:dyDescent="0.25">
      <c r="B324" s="120">
        <v>311</v>
      </c>
      <c r="C324" s="25" t="s">
        <v>132</v>
      </c>
      <c r="D324" s="25" t="s">
        <v>142</v>
      </c>
      <c r="E324" s="25">
        <v>39337</v>
      </c>
      <c r="F324" s="25" t="s">
        <v>151</v>
      </c>
      <c r="G324" s="25">
        <v>490</v>
      </c>
      <c r="H324" s="25">
        <v>8501</v>
      </c>
      <c r="I324" s="25">
        <v>4150</v>
      </c>
      <c r="J324" s="26">
        <v>4351</v>
      </c>
    </row>
    <row r="325" spans="2:10" x14ac:dyDescent="0.25">
      <c r="B325" s="120">
        <v>312</v>
      </c>
      <c r="C325" s="28" t="s">
        <v>135</v>
      </c>
      <c r="D325" s="28" t="s">
        <v>142</v>
      </c>
      <c r="E325" s="28">
        <v>39443</v>
      </c>
      <c r="F325" s="28" t="s">
        <v>151</v>
      </c>
      <c r="G325" s="28">
        <v>490</v>
      </c>
      <c r="H325" s="28">
        <v>8301</v>
      </c>
      <c r="I325" s="28">
        <v>4150</v>
      </c>
      <c r="J325" s="29">
        <v>4151</v>
      </c>
    </row>
    <row r="326" spans="2:10" x14ac:dyDescent="0.25">
      <c r="B326" s="120">
        <v>313</v>
      </c>
      <c r="C326" s="25" t="s">
        <v>135</v>
      </c>
      <c r="D326" s="25" t="s">
        <v>142</v>
      </c>
      <c r="E326" s="25">
        <v>39547</v>
      </c>
      <c r="F326" s="25" t="s">
        <v>151</v>
      </c>
      <c r="G326" s="25">
        <v>994</v>
      </c>
      <c r="H326" s="25">
        <v>21621</v>
      </c>
      <c r="I326" s="25">
        <v>10155</v>
      </c>
      <c r="J326" s="26">
        <v>11466</v>
      </c>
    </row>
    <row r="327" spans="2:10" x14ac:dyDescent="0.25">
      <c r="B327" s="120">
        <v>314</v>
      </c>
      <c r="C327" s="28" t="s">
        <v>135</v>
      </c>
      <c r="D327" s="28" t="s">
        <v>142</v>
      </c>
      <c r="E327" s="28">
        <v>39561</v>
      </c>
      <c r="F327" s="28" t="s">
        <v>151</v>
      </c>
      <c r="G327" s="28">
        <v>304</v>
      </c>
      <c r="H327" s="28">
        <v>5219</v>
      </c>
      <c r="I327" s="28">
        <v>2571</v>
      </c>
      <c r="J327" s="29">
        <v>2648</v>
      </c>
    </row>
    <row r="328" spans="2:10" x14ac:dyDescent="0.25">
      <c r="B328" s="120">
        <v>315</v>
      </c>
      <c r="C328" s="25" t="s">
        <v>137</v>
      </c>
      <c r="D328" s="25" t="s">
        <v>142</v>
      </c>
      <c r="E328" s="25">
        <v>39601</v>
      </c>
      <c r="F328" s="25" t="s">
        <v>151</v>
      </c>
      <c r="G328" s="25">
        <v>239</v>
      </c>
      <c r="H328" s="25">
        <v>5007</v>
      </c>
      <c r="I328" s="25">
        <v>2353</v>
      </c>
      <c r="J328" s="26">
        <v>2654</v>
      </c>
    </row>
    <row r="329" spans="2:10" x14ac:dyDescent="0.25">
      <c r="B329" s="120">
        <v>316</v>
      </c>
      <c r="C329" s="28" t="s">
        <v>132</v>
      </c>
      <c r="D329" s="28" t="s">
        <v>142</v>
      </c>
      <c r="E329" s="28">
        <v>39681</v>
      </c>
      <c r="F329" s="28" t="s">
        <v>151</v>
      </c>
      <c r="G329" s="28">
        <v>451</v>
      </c>
      <c r="H329" s="28">
        <v>7821</v>
      </c>
      <c r="I329" s="28">
        <v>3818</v>
      </c>
      <c r="J329" s="29">
        <v>4003</v>
      </c>
    </row>
    <row r="330" spans="2:10" x14ac:dyDescent="0.25">
      <c r="B330" s="120">
        <v>317</v>
      </c>
      <c r="C330" s="25" t="s">
        <v>132</v>
      </c>
      <c r="D330" s="25" t="s">
        <v>142</v>
      </c>
      <c r="E330" s="25">
        <v>39682</v>
      </c>
      <c r="F330" s="25" t="s">
        <v>151</v>
      </c>
      <c r="G330" s="25">
        <v>368</v>
      </c>
      <c r="H330" s="25">
        <v>8339</v>
      </c>
      <c r="I330" s="25">
        <v>3621</v>
      </c>
      <c r="J330" s="26">
        <v>4718</v>
      </c>
    </row>
    <row r="331" spans="2:10" x14ac:dyDescent="0.25">
      <c r="B331" s="120">
        <v>318</v>
      </c>
      <c r="C331" s="28" t="s">
        <v>137</v>
      </c>
      <c r="D331" s="28" t="s">
        <v>142</v>
      </c>
      <c r="E331" s="28">
        <v>39776</v>
      </c>
      <c r="F331" s="28" t="s">
        <v>151</v>
      </c>
      <c r="G331" s="28">
        <v>644</v>
      </c>
      <c r="H331" s="28">
        <v>15694</v>
      </c>
      <c r="I331" s="28">
        <v>6582</v>
      </c>
      <c r="J331" s="29">
        <v>9112</v>
      </c>
    </row>
    <row r="332" spans="2:10" x14ac:dyDescent="0.25">
      <c r="B332" s="120">
        <v>319</v>
      </c>
      <c r="C332" s="25" t="s">
        <v>135</v>
      </c>
      <c r="D332" s="25" t="s">
        <v>142</v>
      </c>
      <c r="E332" s="25">
        <v>39801</v>
      </c>
      <c r="F332" s="25" t="s">
        <v>151</v>
      </c>
      <c r="G332" s="25">
        <v>451</v>
      </c>
      <c r="H332" s="25">
        <v>7637</v>
      </c>
      <c r="I332" s="25">
        <v>3818</v>
      </c>
      <c r="J332" s="26">
        <v>3819</v>
      </c>
    </row>
    <row r="333" spans="2:10" x14ac:dyDescent="0.25">
      <c r="B333" s="120">
        <v>320</v>
      </c>
      <c r="C333" s="28" t="s">
        <v>132</v>
      </c>
      <c r="D333" s="28" t="s">
        <v>136</v>
      </c>
      <c r="E333" s="28">
        <v>39098</v>
      </c>
      <c r="F333" s="28" t="s">
        <v>151</v>
      </c>
      <c r="G333" s="28">
        <v>180</v>
      </c>
      <c r="H333" s="28">
        <v>4023</v>
      </c>
      <c r="I333" s="28">
        <v>1771</v>
      </c>
      <c r="J333" s="29">
        <v>2252</v>
      </c>
    </row>
    <row r="334" spans="2:10" x14ac:dyDescent="0.25">
      <c r="B334" s="120">
        <v>321</v>
      </c>
      <c r="C334" s="25" t="s">
        <v>135</v>
      </c>
      <c r="D334" s="25" t="s">
        <v>136</v>
      </c>
      <c r="E334" s="25">
        <v>39240</v>
      </c>
      <c r="F334" s="25" t="s">
        <v>151</v>
      </c>
      <c r="G334" s="25">
        <v>900</v>
      </c>
      <c r="H334" s="25">
        <v>19800</v>
      </c>
      <c r="I334" s="25">
        <v>8856</v>
      </c>
      <c r="J334" s="26">
        <v>10944</v>
      </c>
    </row>
    <row r="335" spans="2:10" x14ac:dyDescent="0.25">
      <c r="B335" s="120">
        <v>322</v>
      </c>
      <c r="C335" s="28" t="s">
        <v>137</v>
      </c>
      <c r="D335" s="28" t="s">
        <v>136</v>
      </c>
      <c r="E335" s="28">
        <v>39259</v>
      </c>
      <c r="F335" s="28" t="s">
        <v>151</v>
      </c>
      <c r="G335" s="28">
        <v>1200</v>
      </c>
      <c r="H335" s="28">
        <v>24108</v>
      </c>
      <c r="I335" s="28">
        <v>11808</v>
      </c>
      <c r="J335" s="29">
        <v>12300</v>
      </c>
    </row>
    <row r="336" spans="2:10" x14ac:dyDescent="0.25">
      <c r="B336" s="120">
        <v>323</v>
      </c>
      <c r="C336" s="25" t="s">
        <v>135</v>
      </c>
      <c r="D336" s="25" t="s">
        <v>136</v>
      </c>
      <c r="E336" s="25">
        <v>39377</v>
      </c>
      <c r="F336" s="25" t="s">
        <v>151</v>
      </c>
      <c r="G336" s="25">
        <v>1300</v>
      </c>
      <c r="H336" s="25">
        <v>29289</v>
      </c>
      <c r="I336" s="25">
        <v>13286</v>
      </c>
      <c r="J336" s="26">
        <v>16003</v>
      </c>
    </row>
    <row r="337" spans="2:10" x14ac:dyDescent="0.25">
      <c r="B337" s="120">
        <v>324</v>
      </c>
      <c r="C337" s="28" t="s">
        <v>135</v>
      </c>
      <c r="D337" s="28" t="s">
        <v>136</v>
      </c>
      <c r="E337" s="28">
        <v>39388</v>
      </c>
      <c r="F337" s="28" t="s">
        <v>151</v>
      </c>
      <c r="G337" s="28">
        <v>330</v>
      </c>
      <c r="H337" s="28">
        <v>7326</v>
      </c>
      <c r="I337" s="28">
        <v>3373</v>
      </c>
      <c r="J337" s="29">
        <v>3953</v>
      </c>
    </row>
    <row r="338" spans="2:10" x14ac:dyDescent="0.25">
      <c r="B338" s="120">
        <v>325</v>
      </c>
      <c r="C338" s="25" t="s">
        <v>132</v>
      </c>
      <c r="D338" s="25" t="s">
        <v>136</v>
      </c>
      <c r="E338" s="25">
        <v>39444</v>
      </c>
      <c r="F338" s="25" t="s">
        <v>151</v>
      </c>
      <c r="G338" s="25">
        <v>400</v>
      </c>
      <c r="H338" s="25">
        <v>7884</v>
      </c>
      <c r="I338" s="25">
        <v>3388</v>
      </c>
      <c r="J338" s="26">
        <v>4496</v>
      </c>
    </row>
    <row r="339" spans="2:10" x14ac:dyDescent="0.25">
      <c r="B339" s="120">
        <v>326</v>
      </c>
      <c r="C339" s="28" t="s">
        <v>137</v>
      </c>
      <c r="D339" s="28" t="s">
        <v>136</v>
      </c>
      <c r="E339" s="28">
        <v>39540</v>
      </c>
      <c r="F339" s="28" t="s">
        <v>151</v>
      </c>
      <c r="G339" s="28">
        <v>1236</v>
      </c>
      <c r="H339" s="28">
        <v>24831</v>
      </c>
      <c r="I339" s="28">
        <v>12162</v>
      </c>
      <c r="J339" s="29">
        <v>12669</v>
      </c>
    </row>
    <row r="340" spans="2:10" x14ac:dyDescent="0.25">
      <c r="B340" s="120">
        <v>327</v>
      </c>
      <c r="C340" s="25" t="s">
        <v>132</v>
      </c>
      <c r="D340" s="25" t="s">
        <v>136</v>
      </c>
      <c r="E340" s="25">
        <v>39552</v>
      </c>
      <c r="F340" s="25" t="s">
        <v>151</v>
      </c>
      <c r="G340" s="25">
        <v>412</v>
      </c>
      <c r="H340" s="25">
        <v>8121</v>
      </c>
      <c r="I340" s="25">
        <v>3490</v>
      </c>
      <c r="J340" s="26">
        <v>4631</v>
      </c>
    </row>
    <row r="341" spans="2:10" x14ac:dyDescent="0.25">
      <c r="B341" s="120">
        <v>328</v>
      </c>
      <c r="C341" s="28" t="s">
        <v>135</v>
      </c>
      <c r="D341" s="28" t="s">
        <v>136</v>
      </c>
      <c r="E341" s="28">
        <v>39596</v>
      </c>
      <c r="F341" s="28" t="s">
        <v>151</v>
      </c>
      <c r="G341" s="28">
        <v>927</v>
      </c>
      <c r="H341" s="28">
        <v>20394</v>
      </c>
      <c r="I341" s="28">
        <v>9122</v>
      </c>
      <c r="J341" s="29">
        <v>11272</v>
      </c>
    </row>
    <row r="342" spans="2:10" x14ac:dyDescent="0.25">
      <c r="B342" s="120">
        <v>329</v>
      </c>
      <c r="C342" s="25" t="s">
        <v>135</v>
      </c>
      <c r="D342" s="25" t="s">
        <v>136</v>
      </c>
      <c r="E342" s="25">
        <v>39625</v>
      </c>
      <c r="F342" s="25" t="s">
        <v>151</v>
      </c>
      <c r="G342" s="25">
        <v>340</v>
      </c>
      <c r="H342" s="25">
        <v>7546</v>
      </c>
      <c r="I342" s="25">
        <v>3474</v>
      </c>
      <c r="J342" s="26">
        <v>4072</v>
      </c>
    </row>
    <row r="343" spans="2:10" x14ac:dyDescent="0.25">
      <c r="B343" s="120">
        <v>330</v>
      </c>
      <c r="C343" s="28" t="s">
        <v>132</v>
      </c>
      <c r="D343" s="28" t="s">
        <v>136</v>
      </c>
      <c r="E343" s="28">
        <v>39645</v>
      </c>
      <c r="F343" s="28" t="s">
        <v>151</v>
      </c>
      <c r="G343" s="28">
        <v>185</v>
      </c>
      <c r="H343" s="28">
        <v>4144</v>
      </c>
      <c r="I343" s="28">
        <v>1824</v>
      </c>
      <c r="J343" s="29">
        <v>2320</v>
      </c>
    </row>
    <row r="344" spans="2:10" x14ac:dyDescent="0.25">
      <c r="B344" s="120">
        <v>331</v>
      </c>
      <c r="C344" s="25" t="s">
        <v>135</v>
      </c>
      <c r="D344" s="25" t="s">
        <v>136</v>
      </c>
      <c r="E344" s="25">
        <v>39813</v>
      </c>
      <c r="F344" s="25" t="s">
        <v>151</v>
      </c>
      <c r="G344" s="25">
        <v>1339</v>
      </c>
      <c r="H344" s="25">
        <v>30168</v>
      </c>
      <c r="I344" s="25">
        <v>13685</v>
      </c>
      <c r="J344" s="26">
        <v>16483</v>
      </c>
    </row>
    <row r="345" spans="2:10" x14ac:dyDescent="0.25">
      <c r="B345" s="120">
        <v>332</v>
      </c>
      <c r="C345" s="28" t="s">
        <v>135</v>
      </c>
      <c r="D345" s="28" t="s">
        <v>143</v>
      </c>
      <c r="E345" s="28">
        <v>39203</v>
      </c>
      <c r="F345" s="28" t="s">
        <v>151</v>
      </c>
      <c r="G345" s="28">
        <v>630</v>
      </c>
      <c r="H345" s="28">
        <v>10754</v>
      </c>
      <c r="I345" s="28">
        <v>5336</v>
      </c>
      <c r="J345" s="29">
        <v>5418</v>
      </c>
    </row>
    <row r="346" spans="2:10" x14ac:dyDescent="0.25">
      <c r="B346" s="120">
        <v>333</v>
      </c>
      <c r="C346" s="25" t="s">
        <v>135</v>
      </c>
      <c r="D346" s="25" t="s">
        <v>143</v>
      </c>
      <c r="E346" s="25">
        <v>39230</v>
      </c>
      <c r="F346" s="25" t="s">
        <v>151</v>
      </c>
      <c r="G346" s="25">
        <v>360</v>
      </c>
      <c r="H346" s="25">
        <v>7020</v>
      </c>
      <c r="I346" s="25">
        <v>3049</v>
      </c>
      <c r="J346" s="26">
        <v>3971</v>
      </c>
    </row>
    <row r="347" spans="2:10" x14ac:dyDescent="0.25">
      <c r="B347" s="120">
        <v>334</v>
      </c>
      <c r="C347" s="28" t="s">
        <v>137</v>
      </c>
      <c r="D347" s="28" t="s">
        <v>143</v>
      </c>
      <c r="E347" s="28">
        <v>39290</v>
      </c>
      <c r="F347" s="28" t="s">
        <v>151</v>
      </c>
      <c r="G347" s="28">
        <v>60</v>
      </c>
      <c r="H347" s="28">
        <v>1257</v>
      </c>
      <c r="I347" s="28">
        <v>613</v>
      </c>
      <c r="J347" s="29">
        <v>644</v>
      </c>
    </row>
    <row r="348" spans="2:10" x14ac:dyDescent="0.25">
      <c r="B348" s="120">
        <v>335</v>
      </c>
      <c r="C348" s="25" t="s">
        <v>137</v>
      </c>
      <c r="D348" s="25" t="s">
        <v>143</v>
      </c>
      <c r="E348" s="25">
        <v>39311</v>
      </c>
      <c r="F348" s="25" t="s">
        <v>151</v>
      </c>
      <c r="G348" s="25">
        <v>770</v>
      </c>
      <c r="H348" s="25">
        <v>17787</v>
      </c>
      <c r="I348" s="25">
        <v>7577</v>
      </c>
      <c r="J348" s="26">
        <v>10210</v>
      </c>
    </row>
    <row r="349" spans="2:10" x14ac:dyDescent="0.25">
      <c r="B349" s="120">
        <v>336</v>
      </c>
      <c r="C349" s="28" t="s">
        <v>135</v>
      </c>
      <c r="D349" s="28" t="s">
        <v>143</v>
      </c>
      <c r="E349" s="28">
        <v>39314</v>
      </c>
      <c r="F349" s="28" t="s">
        <v>151</v>
      </c>
      <c r="G349" s="28">
        <v>360</v>
      </c>
      <c r="H349" s="28">
        <v>7488</v>
      </c>
      <c r="I349" s="28">
        <v>3679</v>
      </c>
      <c r="J349" s="29">
        <v>3809</v>
      </c>
    </row>
    <row r="350" spans="2:10" x14ac:dyDescent="0.25">
      <c r="B350" s="120">
        <v>337</v>
      </c>
      <c r="C350" s="25" t="s">
        <v>135</v>
      </c>
      <c r="D350" s="25" t="s">
        <v>143</v>
      </c>
      <c r="E350" s="25">
        <v>39363</v>
      </c>
      <c r="F350" s="25" t="s">
        <v>151</v>
      </c>
      <c r="G350" s="25">
        <v>1300</v>
      </c>
      <c r="H350" s="25">
        <v>26871</v>
      </c>
      <c r="I350" s="25">
        <v>13286</v>
      </c>
      <c r="J350" s="26">
        <v>13585</v>
      </c>
    </row>
    <row r="351" spans="2:10" x14ac:dyDescent="0.25">
      <c r="B351" s="120">
        <v>338</v>
      </c>
      <c r="C351" s="28" t="s">
        <v>135</v>
      </c>
      <c r="D351" s="28" t="s">
        <v>143</v>
      </c>
      <c r="E351" s="28">
        <v>39506</v>
      </c>
      <c r="F351" s="28" t="s">
        <v>151</v>
      </c>
      <c r="G351" s="28">
        <v>454</v>
      </c>
      <c r="H351" s="28">
        <v>9435</v>
      </c>
      <c r="I351" s="28">
        <v>4636</v>
      </c>
      <c r="J351" s="29">
        <v>4799</v>
      </c>
    </row>
    <row r="352" spans="2:10" x14ac:dyDescent="0.25">
      <c r="B352" s="120">
        <v>339</v>
      </c>
      <c r="C352" s="25" t="s">
        <v>135</v>
      </c>
      <c r="D352" s="25" t="s">
        <v>143</v>
      </c>
      <c r="E352" s="25">
        <v>39525</v>
      </c>
      <c r="F352" s="25" t="s">
        <v>151</v>
      </c>
      <c r="G352" s="25">
        <v>1638</v>
      </c>
      <c r="H352" s="25">
        <v>33857</v>
      </c>
      <c r="I352" s="25">
        <v>16740</v>
      </c>
      <c r="J352" s="26">
        <v>17117</v>
      </c>
    </row>
    <row r="353" spans="2:10" x14ac:dyDescent="0.25">
      <c r="B353" s="120">
        <v>340</v>
      </c>
      <c r="C353" s="28" t="s">
        <v>135</v>
      </c>
      <c r="D353" s="28" t="s">
        <v>143</v>
      </c>
      <c r="E353" s="28">
        <v>39603</v>
      </c>
      <c r="F353" s="28" t="s">
        <v>151</v>
      </c>
      <c r="G353" s="28">
        <v>794</v>
      </c>
      <c r="H353" s="28">
        <v>13550</v>
      </c>
      <c r="I353" s="28">
        <v>6723</v>
      </c>
      <c r="J353" s="29">
        <v>6827</v>
      </c>
    </row>
    <row r="354" spans="2:10" x14ac:dyDescent="0.25">
      <c r="B354" s="120">
        <v>341</v>
      </c>
      <c r="C354" s="25" t="s">
        <v>135</v>
      </c>
      <c r="D354" s="25" t="s">
        <v>143</v>
      </c>
      <c r="E354" s="25">
        <v>39637</v>
      </c>
      <c r="F354" s="25" t="s">
        <v>151</v>
      </c>
      <c r="G354" s="25">
        <v>454</v>
      </c>
      <c r="H354" s="25">
        <v>8845</v>
      </c>
      <c r="I354" s="25">
        <v>3842</v>
      </c>
      <c r="J354" s="26">
        <v>5003</v>
      </c>
    </row>
    <row r="355" spans="2:10" x14ac:dyDescent="0.25">
      <c r="B355" s="120">
        <v>342</v>
      </c>
      <c r="C355" s="28" t="s">
        <v>137</v>
      </c>
      <c r="D355" s="28" t="s">
        <v>143</v>
      </c>
      <c r="E355" s="28">
        <v>39737</v>
      </c>
      <c r="F355" s="28" t="s">
        <v>151</v>
      </c>
      <c r="G355" s="28">
        <v>970</v>
      </c>
      <c r="H355" s="28">
        <v>22412</v>
      </c>
      <c r="I355" s="28">
        <v>9547</v>
      </c>
      <c r="J355" s="29">
        <v>12865</v>
      </c>
    </row>
    <row r="356" spans="2:10" x14ac:dyDescent="0.25">
      <c r="B356" s="120">
        <v>343</v>
      </c>
      <c r="C356" s="25" t="s">
        <v>137</v>
      </c>
      <c r="D356" s="25" t="s">
        <v>143</v>
      </c>
      <c r="E356" s="25">
        <v>39762</v>
      </c>
      <c r="F356" s="25" t="s">
        <v>151</v>
      </c>
      <c r="G356" s="25">
        <v>76</v>
      </c>
      <c r="H356" s="25">
        <v>1584</v>
      </c>
      <c r="I356" s="25">
        <v>772</v>
      </c>
      <c r="J356" s="26">
        <v>812</v>
      </c>
    </row>
    <row r="357" spans="2:10" x14ac:dyDescent="0.25">
      <c r="B357" s="120">
        <v>344</v>
      </c>
      <c r="C357" s="28" t="s">
        <v>137</v>
      </c>
      <c r="D357" s="28" t="s">
        <v>138</v>
      </c>
      <c r="E357" s="28">
        <v>39163</v>
      </c>
      <c r="F357" s="28" t="s">
        <v>151</v>
      </c>
      <c r="G357" s="28">
        <v>520</v>
      </c>
      <c r="H357" s="28">
        <v>10993</v>
      </c>
      <c r="I357" s="28">
        <v>4404</v>
      </c>
      <c r="J357" s="29">
        <v>6589</v>
      </c>
    </row>
    <row r="358" spans="2:10" x14ac:dyDescent="0.25">
      <c r="B358" s="120">
        <v>345</v>
      </c>
      <c r="C358" s="25" t="s">
        <v>135</v>
      </c>
      <c r="D358" s="25" t="s">
        <v>138</v>
      </c>
      <c r="E358" s="25">
        <v>39325</v>
      </c>
      <c r="F358" s="25" t="s">
        <v>151</v>
      </c>
      <c r="G358" s="25">
        <v>1040</v>
      </c>
      <c r="H358" s="25">
        <v>21341</v>
      </c>
      <c r="I358" s="25">
        <v>8809</v>
      </c>
      <c r="J358" s="26">
        <v>12532</v>
      </c>
    </row>
    <row r="359" spans="2:10" x14ac:dyDescent="0.25">
      <c r="B359" s="120">
        <v>346</v>
      </c>
      <c r="C359" s="28" t="s">
        <v>137</v>
      </c>
      <c r="D359" s="28" t="s">
        <v>138</v>
      </c>
      <c r="E359" s="28">
        <v>39381</v>
      </c>
      <c r="F359" s="28" t="s">
        <v>151</v>
      </c>
      <c r="G359" s="28">
        <v>880</v>
      </c>
      <c r="H359" s="28">
        <v>17204</v>
      </c>
      <c r="I359" s="28">
        <v>7454</v>
      </c>
      <c r="J359" s="29">
        <v>9750</v>
      </c>
    </row>
    <row r="360" spans="2:10" x14ac:dyDescent="0.25">
      <c r="B360" s="120">
        <v>347</v>
      </c>
      <c r="C360" s="25" t="s">
        <v>137</v>
      </c>
      <c r="D360" s="25" t="s">
        <v>138</v>
      </c>
      <c r="E360" s="25">
        <v>39575</v>
      </c>
      <c r="F360" s="25" t="s">
        <v>151</v>
      </c>
      <c r="G360" s="25">
        <v>686</v>
      </c>
      <c r="H360" s="25">
        <v>13419</v>
      </c>
      <c r="I360" s="25">
        <v>5814</v>
      </c>
      <c r="J360" s="26">
        <v>7605</v>
      </c>
    </row>
    <row r="361" spans="2:10" x14ac:dyDescent="0.25">
      <c r="B361" s="120">
        <v>348</v>
      </c>
      <c r="C361" s="28" t="s">
        <v>137</v>
      </c>
      <c r="D361" s="28" t="s">
        <v>138</v>
      </c>
      <c r="E361" s="28">
        <v>39582</v>
      </c>
      <c r="F361" s="28" t="s">
        <v>151</v>
      </c>
      <c r="G361" s="28">
        <v>406</v>
      </c>
      <c r="H361" s="28">
        <v>8575</v>
      </c>
      <c r="I361" s="28">
        <v>3435</v>
      </c>
      <c r="J361" s="29">
        <v>5140</v>
      </c>
    </row>
    <row r="362" spans="2:10" x14ac:dyDescent="0.25">
      <c r="B362" s="120">
        <v>349</v>
      </c>
      <c r="C362" s="25" t="s">
        <v>135</v>
      </c>
      <c r="D362" s="25" t="s">
        <v>138</v>
      </c>
      <c r="E362" s="25">
        <v>39793</v>
      </c>
      <c r="F362" s="25" t="s">
        <v>151</v>
      </c>
      <c r="G362" s="25">
        <v>811</v>
      </c>
      <c r="H362" s="25">
        <v>16646</v>
      </c>
      <c r="I362" s="25">
        <v>6871</v>
      </c>
      <c r="J362" s="26">
        <v>9775</v>
      </c>
    </row>
    <row r="363" spans="2:10" x14ac:dyDescent="0.25">
      <c r="B363" s="120">
        <v>350</v>
      </c>
      <c r="C363" s="28" t="s">
        <v>135</v>
      </c>
      <c r="D363" s="28" t="s">
        <v>144</v>
      </c>
      <c r="E363" s="28">
        <v>39092</v>
      </c>
      <c r="F363" s="28" t="s">
        <v>151</v>
      </c>
      <c r="G363" s="28">
        <v>420</v>
      </c>
      <c r="H363" s="28">
        <v>9576</v>
      </c>
      <c r="I363" s="28">
        <v>4292</v>
      </c>
      <c r="J363" s="29">
        <v>5284</v>
      </c>
    </row>
    <row r="364" spans="2:10" x14ac:dyDescent="0.25">
      <c r="B364" s="120">
        <v>351</v>
      </c>
      <c r="C364" s="25" t="s">
        <v>137</v>
      </c>
      <c r="D364" s="25" t="s">
        <v>144</v>
      </c>
      <c r="E364" s="25">
        <v>39301</v>
      </c>
      <c r="F364" s="25" t="s">
        <v>151</v>
      </c>
      <c r="G364" s="25">
        <v>800</v>
      </c>
      <c r="H364" s="25">
        <v>16008</v>
      </c>
      <c r="I364" s="25">
        <v>6776</v>
      </c>
      <c r="J364" s="26">
        <v>9232</v>
      </c>
    </row>
    <row r="365" spans="2:10" x14ac:dyDescent="0.25">
      <c r="B365" s="120">
        <v>352</v>
      </c>
      <c r="C365" s="28" t="s">
        <v>137</v>
      </c>
      <c r="D365" s="28" t="s">
        <v>144</v>
      </c>
      <c r="E365" s="28">
        <v>39337</v>
      </c>
      <c r="F365" s="28" t="s">
        <v>151</v>
      </c>
      <c r="G365" s="28">
        <v>1350</v>
      </c>
      <c r="H365" s="28">
        <v>27729</v>
      </c>
      <c r="I365" s="28">
        <v>13284</v>
      </c>
      <c r="J365" s="29">
        <v>14445</v>
      </c>
    </row>
    <row r="366" spans="2:10" x14ac:dyDescent="0.25">
      <c r="B366" s="120">
        <v>353</v>
      </c>
      <c r="C366" s="25" t="s">
        <v>132</v>
      </c>
      <c r="D366" s="25" t="s">
        <v>144</v>
      </c>
      <c r="E366" s="25">
        <v>39364</v>
      </c>
      <c r="F366" s="25" t="s">
        <v>175</v>
      </c>
      <c r="G366" s="25">
        <v>240</v>
      </c>
      <c r="H366" s="25">
        <v>4651</v>
      </c>
      <c r="I366" s="25">
        <v>2033</v>
      </c>
      <c r="J366" s="26">
        <v>2618</v>
      </c>
    </row>
    <row r="367" spans="2:10" x14ac:dyDescent="0.25">
      <c r="B367" s="120">
        <v>354</v>
      </c>
      <c r="C367" s="28" t="s">
        <v>135</v>
      </c>
      <c r="D367" s="28" t="s">
        <v>144</v>
      </c>
      <c r="E367" s="28">
        <v>39366</v>
      </c>
      <c r="F367" s="28" t="s">
        <v>175</v>
      </c>
      <c r="G367" s="28">
        <v>140</v>
      </c>
      <c r="H367" s="28">
        <v>2806</v>
      </c>
      <c r="I367" s="28">
        <v>1378</v>
      </c>
      <c r="J367" s="29">
        <v>1428</v>
      </c>
    </row>
    <row r="368" spans="2:10" x14ac:dyDescent="0.25">
      <c r="B368" s="120">
        <v>355</v>
      </c>
      <c r="C368" s="25" t="s">
        <v>135</v>
      </c>
      <c r="D368" s="25" t="s">
        <v>144</v>
      </c>
      <c r="E368" s="25">
        <v>39386</v>
      </c>
      <c r="F368" s="25" t="s">
        <v>175</v>
      </c>
      <c r="G368" s="25">
        <v>1000</v>
      </c>
      <c r="H368" s="25">
        <v>17200</v>
      </c>
      <c r="I368" s="25">
        <v>8470</v>
      </c>
      <c r="J368" s="26">
        <v>8730</v>
      </c>
    </row>
    <row r="369" spans="2:10" x14ac:dyDescent="0.25">
      <c r="B369" s="120">
        <v>356</v>
      </c>
      <c r="C369" s="28" t="s">
        <v>132</v>
      </c>
      <c r="D369" s="28" t="s">
        <v>144</v>
      </c>
      <c r="E369" s="28">
        <v>39388</v>
      </c>
      <c r="F369" s="28" t="s">
        <v>175</v>
      </c>
      <c r="G369" s="28">
        <v>50</v>
      </c>
      <c r="H369" s="28">
        <v>852</v>
      </c>
      <c r="I369" s="28">
        <v>423</v>
      </c>
      <c r="J369" s="29">
        <v>429</v>
      </c>
    </row>
    <row r="370" spans="2:10" x14ac:dyDescent="0.25">
      <c r="B370" s="120">
        <v>357</v>
      </c>
      <c r="C370" s="25" t="s">
        <v>135</v>
      </c>
      <c r="D370" s="25" t="s">
        <v>144</v>
      </c>
      <c r="E370" s="25">
        <v>39394</v>
      </c>
      <c r="F370" s="25" t="s">
        <v>175</v>
      </c>
      <c r="G370" s="25">
        <v>300</v>
      </c>
      <c r="H370" s="25">
        <v>6738</v>
      </c>
      <c r="I370" s="25">
        <v>2952</v>
      </c>
      <c r="J370" s="26">
        <v>3786</v>
      </c>
    </row>
    <row r="371" spans="2:10" x14ac:dyDescent="0.25">
      <c r="B371" s="120">
        <v>358</v>
      </c>
      <c r="C371" s="28" t="s">
        <v>137</v>
      </c>
      <c r="D371" s="28" t="s">
        <v>144</v>
      </c>
      <c r="E371" s="28">
        <v>39534</v>
      </c>
      <c r="F371" s="28" t="s">
        <v>175</v>
      </c>
      <c r="G371" s="28">
        <v>1661</v>
      </c>
      <c r="H371" s="28">
        <v>34107</v>
      </c>
      <c r="I371" s="28">
        <v>16339</v>
      </c>
      <c r="J371" s="29">
        <v>17768</v>
      </c>
    </row>
    <row r="372" spans="2:10" x14ac:dyDescent="0.25">
      <c r="B372" s="120">
        <v>359</v>
      </c>
      <c r="C372" s="25" t="s">
        <v>135</v>
      </c>
      <c r="D372" s="25" t="s">
        <v>144</v>
      </c>
      <c r="E372" s="25">
        <v>39576</v>
      </c>
      <c r="F372" s="25" t="s">
        <v>175</v>
      </c>
      <c r="G372" s="25">
        <v>369</v>
      </c>
      <c r="H372" s="25">
        <v>8288</v>
      </c>
      <c r="I372" s="25">
        <v>3631</v>
      </c>
      <c r="J372" s="26">
        <v>4657</v>
      </c>
    </row>
    <row r="373" spans="2:10" x14ac:dyDescent="0.25">
      <c r="B373" s="120">
        <v>360</v>
      </c>
      <c r="C373" s="28" t="s">
        <v>137</v>
      </c>
      <c r="D373" s="28" t="s">
        <v>144</v>
      </c>
      <c r="E373" s="28">
        <v>39601</v>
      </c>
      <c r="F373" s="28" t="s">
        <v>175</v>
      </c>
      <c r="G373" s="28">
        <v>984</v>
      </c>
      <c r="H373" s="28">
        <v>19690</v>
      </c>
      <c r="I373" s="28">
        <v>8334</v>
      </c>
      <c r="J373" s="29">
        <v>11356</v>
      </c>
    </row>
    <row r="374" spans="2:10" x14ac:dyDescent="0.25">
      <c r="B374" s="120">
        <v>361</v>
      </c>
      <c r="C374" s="25" t="s">
        <v>135</v>
      </c>
      <c r="D374" s="25" t="s">
        <v>144</v>
      </c>
      <c r="E374" s="25">
        <v>39623</v>
      </c>
      <c r="F374" s="25" t="s">
        <v>175</v>
      </c>
      <c r="G374" s="25">
        <v>1230</v>
      </c>
      <c r="H374" s="25">
        <v>21156</v>
      </c>
      <c r="I374" s="25">
        <v>10418</v>
      </c>
      <c r="J374" s="26">
        <v>10738</v>
      </c>
    </row>
    <row r="375" spans="2:10" x14ac:dyDescent="0.25">
      <c r="B375" s="120">
        <v>362</v>
      </c>
      <c r="C375" s="28" t="s">
        <v>135</v>
      </c>
      <c r="D375" s="28" t="s">
        <v>144</v>
      </c>
      <c r="E375" s="28">
        <v>39653</v>
      </c>
      <c r="F375" s="28" t="s">
        <v>175</v>
      </c>
      <c r="G375" s="28">
        <v>172</v>
      </c>
      <c r="H375" s="28">
        <v>3451</v>
      </c>
      <c r="I375" s="28">
        <v>1695</v>
      </c>
      <c r="J375" s="29">
        <v>1756</v>
      </c>
    </row>
    <row r="376" spans="2:10" x14ac:dyDescent="0.25">
      <c r="B376" s="120">
        <v>363</v>
      </c>
      <c r="C376" s="25" t="s">
        <v>135</v>
      </c>
      <c r="D376" s="25" t="s">
        <v>144</v>
      </c>
      <c r="E376" s="25">
        <v>39769</v>
      </c>
      <c r="F376" s="25" t="s">
        <v>175</v>
      </c>
      <c r="G376" s="25">
        <v>517</v>
      </c>
      <c r="H376" s="25">
        <v>11778</v>
      </c>
      <c r="I376" s="25">
        <v>5279</v>
      </c>
      <c r="J376" s="26">
        <v>6499</v>
      </c>
    </row>
    <row r="377" spans="2:10" x14ac:dyDescent="0.25">
      <c r="B377" s="120">
        <v>364</v>
      </c>
      <c r="C377" s="28" t="s">
        <v>132</v>
      </c>
      <c r="D377" s="28" t="s">
        <v>144</v>
      </c>
      <c r="E377" s="28">
        <v>39772</v>
      </c>
      <c r="F377" s="28" t="s">
        <v>175</v>
      </c>
      <c r="G377" s="28">
        <v>62</v>
      </c>
      <c r="H377" s="28">
        <v>1048</v>
      </c>
      <c r="I377" s="28">
        <v>520</v>
      </c>
      <c r="J377" s="29">
        <v>528</v>
      </c>
    </row>
    <row r="378" spans="2:10" x14ac:dyDescent="0.25">
      <c r="B378" s="120">
        <v>365</v>
      </c>
      <c r="C378" s="25" t="s">
        <v>132</v>
      </c>
      <c r="D378" s="25" t="s">
        <v>145</v>
      </c>
      <c r="E378" s="25">
        <v>39794</v>
      </c>
      <c r="F378" s="25" t="s">
        <v>175</v>
      </c>
      <c r="G378" s="25">
        <v>295</v>
      </c>
      <c r="H378" s="25">
        <v>5721</v>
      </c>
      <c r="I378" s="25">
        <v>2501</v>
      </c>
      <c r="J378" s="26">
        <v>3220</v>
      </c>
    </row>
    <row r="379" spans="2:10" x14ac:dyDescent="0.25">
      <c r="B379" s="120">
        <v>366</v>
      </c>
      <c r="C379" s="28" t="s">
        <v>132</v>
      </c>
      <c r="D379" s="28" t="s">
        <v>139</v>
      </c>
      <c r="E379" s="28">
        <v>39170</v>
      </c>
      <c r="F379" s="28" t="s">
        <v>175</v>
      </c>
      <c r="G379" s="28">
        <v>1040</v>
      </c>
      <c r="H379" s="28">
        <v>20134</v>
      </c>
      <c r="I379" s="28">
        <v>8809</v>
      </c>
      <c r="J379" s="29">
        <v>11325</v>
      </c>
    </row>
    <row r="380" spans="2:10" x14ac:dyDescent="0.25">
      <c r="B380" s="120">
        <v>367</v>
      </c>
      <c r="C380" s="25" t="s">
        <v>132</v>
      </c>
      <c r="D380" s="25" t="s">
        <v>139</v>
      </c>
      <c r="E380" s="25">
        <v>39310</v>
      </c>
      <c r="F380" s="25" t="s">
        <v>175</v>
      </c>
      <c r="G380" s="25">
        <v>1100</v>
      </c>
      <c r="H380" s="25">
        <v>27841</v>
      </c>
      <c r="I380" s="25">
        <v>11242</v>
      </c>
      <c r="J380" s="26">
        <v>16599</v>
      </c>
    </row>
    <row r="381" spans="2:10" x14ac:dyDescent="0.25">
      <c r="B381" s="120">
        <v>368</v>
      </c>
      <c r="C381" s="28" t="s">
        <v>135</v>
      </c>
      <c r="D381" s="28" t="s">
        <v>139</v>
      </c>
      <c r="E381" s="28">
        <v>39408</v>
      </c>
      <c r="F381" s="28" t="s">
        <v>175</v>
      </c>
      <c r="G381" s="28">
        <v>700</v>
      </c>
      <c r="H381" s="28">
        <v>13090</v>
      </c>
      <c r="I381" s="28">
        <v>5929</v>
      </c>
      <c r="J381" s="29">
        <v>7161</v>
      </c>
    </row>
    <row r="382" spans="2:10" x14ac:dyDescent="0.25">
      <c r="B382" s="120">
        <v>369</v>
      </c>
      <c r="C382" s="25" t="s">
        <v>132</v>
      </c>
      <c r="D382" s="25" t="s">
        <v>139</v>
      </c>
      <c r="E382" s="25">
        <v>39541</v>
      </c>
      <c r="F382" s="25" t="s">
        <v>175</v>
      </c>
      <c r="G382" s="25">
        <v>936</v>
      </c>
      <c r="H382" s="25">
        <v>18121</v>
      </c>
      <c r="I382" s="25">
        <v>7928</v>
      </c>
      <c r="J382" s="26">
        <v>10193</v>
      </c>
    </row>
    <row r="383" spans="2:10" x14ac:dyDescent="0.25">
      <c r="B383" s="120">
        <v>370</v>
      </c>
      <c r="C383" s="28" t="s">
        <v>135</v>
      </c>
      <c r="D383" s="28" t="s">
        <v>139</v>
      </c>
      <c r="E383" s="28">
        <v>39759</v>
      </c>
      <c r="F383" s="28" t="s">
        <v>175</v>
      </c>
      <c r="G383" s="28">
        <v>630</v>
      </c>
      <c r="H383" s="28">
        <v>11781</v>
      </c>
      <c r="I383" s="28">
        <v>5336</v>
      </c>
      <c r="J383" s="29">
        <v>6445</v>
      </c>
    </row>
    <row r="384" spans="2:10" x14ac:dyDescent="0.25">
      <c r="B384" s="120">
        <v>371</v>
      </c>
      <c r="C384" s="25" t="s">
        <v>132</v>
      </c>
      <c r="D384" s="25" t="s">
        <v>139</v>
      </c>
      <c r="E384" s="25">
        <v>39780</v>
      </c>
      <c r="F384" s="25" t="s">
        <v>175</v>
      </c>
      <c r="G384" s="25">
        <v>990</v>
      </c>
      <c r="H384" s="25">
        <v>25057</v>
      </c>
      <c r="I384" s="25">
        <v>10118</v>
      </c>
      <c r="J384" s="26">
        <v>14939</v>
      </c>
    </row>
    <row r="385" spans="2:10" x14ac:dyDescent="0.25">
      <c r="B385" s="120">
        <v>372</v>
      </c>
      <c r="C385" s="28" t="s">
        <v>135</v>
      </c>
      <c r="D385" s="28" t="s">
        <v>133</v>
      </c>
      <c r="E385" s="28">
        <v>39122</v>
      </c>
      <c r="F385" s="28" t="s">
        <v>175</v>
      </c>
      <c r="G385" s="28">
        <v>840</v>
      </c>
      <c r="H385" s="28">
        <v>20227</v>
      </c>
      <c r="I385" s="28">
        <v>8585</v>
      </c>
      <c r="J385" s="29">
        <v>11642</v>
      </c>
    </row>
    <row r="386" spans="2:10" x14ac:dyDescent="0.25">
      <c r="B386" s="120">
        <v>373</v>
      </c>
      <c r="C386" s="25" t="s">
        <v>135</v>
      </c>
      <c r="D386" s="25" t="s">
        <v>133</v>
      </c>
      <c r="E386" s="25">
        <v>39192</v>
      </c>
      <c r="F386" s="25" t="s">
        <v>175</v>
      </c>
      <c r="G386" s="25">
        <v>320</v>
      </c>
      <c r="H386" s="25">
        <v>8035</v>
      </c>
      <c r="I386" s="25">
        <v>3270</v>
      </c>
      <c r="J386" s="26">
        <v>4765</v>
      </c>
    </row>
    <row r="387" spans="2:10" x14ac:dyDescent="0.25">
      <c r="B387" s="120">
        <v>374</v>
      </c>
      <c r="C387" s="28" t="s">
        <v>137</v>
      </c>
      <c r="D387" s="28" t="s">
        <v>133</v>
      </c>
      <c r="E387" s="28">
        <v>39283</v>
      </c>
      <c r="F387" s="28" t="s">
        <v>175</v>
      </c>
      <c r="G387" s="28">
        <v>300</v>
      </c>
      <c r="H387" s="28">
        <v>6378</v>
      </c>
      <c r="I387" s="28">
        <v>2952</v>
      </c>
      <c r="J387" s="29">
        <v>3426</v>
      </c>
    </row>
    <row r="388" spans="2:10" x14ac:dyDescent="0.25">
      <c r="B388" s="120">
        <v>375</v>
      </c>
      <c r="C388" s="25" t="s">
        <v>135</v>
      </c>
      <c r="D388" s="25" t="s">
        <v>133</v>
      </c>
      <c r="E388" s="25">
        <v>39338</v>
      </c>
      <c r="F388" s="25" t="s">
        <v>175</v>
      </c>
      <c r="G388" s="25">
        <v>350</v>
      </c>
      <c r="H388" s="25">
        <v>6622</v>
      </c>
      <c r="I388" s="25">
        <v>2964</v>
      </c>
      <c r="J388" s="26">
        <v>3658</v>
      </c>
    </row>
    <row r="389" spans="2:10" x14ac:dyDescent="0.25">
      <c r="B389" s="120">
        <v>376</v>
      </c>
      <c r="C389" s="28" t="s">
        <v>135</v>
      </c>
      <c r="D389" s="28" t="s">
        <v>133</v>
      </c>
      <c r="E389" s="28">
        <v>39413</v>
      </c>
      <c r="F389" s="28" t="s">
        <v>152</v>
      </c>
      <c r="G389" s="28">
        <v>1260</v>
      </c>
      <c r="H389" s="28">
        <v>29900</v>
      </c>
      <c r="I389" s="28">
        <v>12398</v>
      </c>
      <c r="J389" s="29">
        <v>17502</v>
      </c>
    </row>
    <row r="390" spans="2:10" x14ac:dyDescent="0.25">
      <c r="B390" s="120">
        <v>377</v>
      </c>
      <c r="C390" s="25" t="s">
        <v>135</v>
      </c>
      <c r="D390" s="25" t="s">
        <v>133</v>
      </c>
      <c r="E390" s="25">
        <v>39534</v>
      </c>
      <c r="F390" s="25" t="s">
        <v>152</v>
      </c>
      <c r="G390" s="25">
        <v>275</v>
      </c>
      <c r="H390" s="25">
        <v>6910</v>
      </c>
      <c r="I390" s="25">
        <v>2812</v>
      </c>
      <c r="J390" s="26">
        <v>4098</v>
      </c>
    </row>
    <row r="391" spans="2:10" x14ac:dyDescent="0.25">
      <c r="B391" s="120">
        <v>378</v>
      </c>
      <c r="C391" s="28" t="s">
        <v>137</v>
      </c>
      <c r="D391" s="28" t="s">
        <v>133</v>
      </c>
      <c r="E391" s="28">
        <v>39588</v>
      </c>
      <c r="F391" s="28" t="s">
        <v>152</v>
      </c>
      <c r="G391" s="28">
        <v>258</v>
      </c>
      <c r="H391" s="28">
        <v>5485</v>
      </c>
      <c r="I391" s="28">
        <v>2539</v>
      </c>
      <c r="J391" s="29">
        <v>2946</v>
      </c>
    </row>
    <row r="392" spans="2:10" x14ac:dyDescent="0.25">
      <c r="B392" s="120">
        <v>379</v>
      </c>
      <c r="C392" s="25" t="s">
        <v>135</v>
      </c>
      <c r="D392" s="25" t="s">
        <v>133</v>
      </c>
      <c r="E392" s="25">
        <v>39682</v>
      </c>
      <c r="F392" s="25" t="s">
        <v>152</v>
      </c>
      <c r="G392" s="25">
        <v>1084</v>
      </c>
      <c r="H392" s="25">
        <v>25714</v>
      </c>
      <c r="I392" s="25">
        <v>10662</v>
      </c>
      <c r="J392" s="26">
        <v>15052</v>
      </c>
    </row>
    <row r="393" spans="2:10" x14ac:dyDescent="0.25">
      <c r="B393" s="120">
        <v>380</v>
      </c>
      <c r="C393" s="28" t="s">
        <v>135</v>
      </c>
      <c r="D393" s="28" t="s">
        <v>133</v>
      </c>
      <c r="E393" s="28">
        <v>39765</v>
      </c>
      <c r="F393" s="28" t="s">
        <v>152</v>
      </c>
      <c r="G393" s="28">
        <v>722</v>
      </c>
      <c r="H393" s="28">
        <v>17395</v>
      </c>
      <c r="I393" s="28">
        <v>7383</v>
      </c>
      <c r="J393" s="29">
        <v>10012</v>
      </c>
    </row>
    <row r="394" spans="2:10" x14ac:dyDescent="0.25">
      <c r="B394" s="120">
        <v>381</v>
      </c>
      <c r="C394" s="25" t="s">
        <v>135</v>
      </c>
      <c r="D394" s="25" t="s">
        <v>133</v>
      </c>
      <c r="E394" s="25">
        <v>39778</v>
      </c>
      <c r="F394" s="25" t="s">
        <v>152</v>
      </c>
      <c r="G394" s="25">
        <v>301</v>
      </c>
      <c r="H394" s="25">
        <v>5695</v>
      </c>
      <c r="I394" s="25">
        <v>2549</v>
      </c>
      <c r="J394" s="26">
        <v>3146</v>
      </c>
    </row>
    <row r="395" spans="2:10" x14ac:dyDescent="0.25">
      <c r="B395" s="120">
        <v>382</v>
      </c>
      <c r="C395" s="28" t="s">
        <v>132</v>
      </c>
      <c r="D395" s="28" t="s">
        <v>140</v>
      </c>
      <c r="E395" s="28">
        <v>39176</v>
      </c>
      <c r="F395" s="28" t="s">
        <v>152</v>
      </c>
      <c r="G395" s="28">
        <v>720</v>
      </c>
      <c r="H395" s="28">
        <v>15242</v>
      </c>
      <c r="I395" s="28">
        <v>7085</v>
      </c>
      <c r="J395" s="29">
        <v>8157</v>
      </c>
    </row>
    <row r="396" spans="2:10" x14ac:dyDescent="0.25">
      <c r="B396" s="120">
        <v>383</v>
      </c>
      <c r="C396" s="25" t="s">
        <v>137</v>
      </c>
      <c r="D396" s="25" t="s">
        <v>140</v>
      </c>
      <c r="E396" s="25">
        <v>39252</v>
      </c>
      <c r="F396" s="25" t="s">
        <v>152</v>
      </c>
      <c r="G396" s="25">
        <v>350</v>
      </c>
      <c r="H396" s="25">
        <v>7693</v>
      </c>
      <c r="I396" s="25">
        <v>3577</v>
      </c>
      <c r="J396" s="26">
        <v>4116</v>
      </c>
    </row>
    <row r="397" spans="2:10" x14ac:dyDescent="0.25">
      <c r="B397" s="120">
        <v>384</v>
      </c>
      <c r="C397" s="28" t="s">
        <v>137</v>
      </c>
      <c r="D397" s="28" t="s">
        <v>140</v>
      </c>
      <c r="E397" s="28">
        <v>39328</v>
      </c>
      <c r="F397" s="28" t="s">
        <v>152</v>
      </c>
      <c r="G397" s="28">
        <v>120</v>
      </c>
      <c r="H397" s="28">
        <v>2210</v>
      </c>
      <c r="I397" s="28">
        <v>1016</v>
      </c>
      <c r="J397" s="29">
        <v>1194</v>
      </c>
    </row>
    <row r="398" spans="2:10" x14ac:dyDescent="0.25">
      <c r="B398" s="120">
        <v>385</v>
      </c>
      <c r="C398" s="25" t="s">
        <v>137</v>
      </c>
      <c r="D398" s="25" t="s">
        <v>140</v>
      </c>
      <c r="E398" s="25">
        <v>39367</v>
      </c>
      <c r="F398" s="25" t="s">
        <v>152</v>
      </c>
      <c r="G398" s="25">
        <v>720</v>
      </c>
      <c r="H398" s="25">
        <v>14033</v>
      </c>
      <c r="I398" s="25">
        <v>6098</v>
      </c>
      <c r="J398" s="26">
        <v>7935</v>
      </c>
    </row>
    <row r="399" spans="2:10" x14ac:dyDescent="0.25">
      <c r="B399" s="120">
        <v>386</v>
      </c>
      <c r="C399" s="28" t="s">
        <v>132</v>
      </c>
      <c r="D399" s="28" t="s">
        <v>140</v>
      </c>
      <c r="E399" s="28">
        <v>39623</v>
      </c>
      <c r="F399" s="28" t="s">
        <v>152</v>
      </c>
      <c r="G399" s="28">
        <v>576</v>
      </c>
      <c r="H399" s="28">
        <v>12194</v>
      </c>
      <c r="I399" s="28">
        <v>5668</v>
      </c>
      <c r="J399" s="29">
        <v>6526</v>
      </c>
    </row>
    <row r="400" spans="2:10" x14ac:dyDescent="0.25">
      <c r="B400" s="120">
        <v>387</v>
      </c>
      <c r="C400" s="25" t="s">
        <v>137</v>
      </c>
      <c r="D400" s="25" t="s">
        <v>140</v>
      </c>
      <c r="E400" s="25">
        <v>39665</v>
      </c>
      <c r="F400" s="25" t="s">
        <v>152</v>
      </c>
      <c r="G400" s="25">
        <v>280</v>
      </c>
      <c r="H400" s="25">
        <v>6154</v>
      </c>
      <c r="I400" s="25">
        <v>2862</v>
      </c>
      <c r="J400" s="26">
        <v>3292</v>
      </c>
    </row>
    <row r="401" spans="2:10" x14ac:dyDescent="0.25">
      <c r="B401" s="120">
        <v>388</v>
      </c>
      <c r="C401" s="28" t="s">
        <v>137</v>
      </c>
      <c r="D401" s="28" t="s">
        <v>140</v>
      </c>
      <c r="E401" s="28">
        <v>39702</v>
      </c>
      <c r="F401" s="28" t="s">
        <v>152</v>
      </c>
      <c r="G401" s="28">
        <v>96</v>
      </c>
      <c r="H401" s="28">
        <v>1768</v>
      </c>
      <c r="I401" s="28">
        <v>813</v>
      </c>
      <c r="J401" s="29">
        <v>955</v>
      </c>
    </row>
    <row r="402" spans="2:10" x14ac:dyDescent="0.25">
      <c r="B402" s="120">
        <v>389</v>
      </c>
      <c r="C402" s="25" t="s">
        <v>137</v>
      </c>
      <c r="D402" s="25" t="s">
        <v>140</v>
      </c>
      <c r="E402" s="25">
        <v>39763</v>
      </c>
      <c r="F402" s="25" t="s">
        <v>152</v>
      </c>
      <c r="G402" s="25">
        <v>576</v>
      </c>
      <c r="H402" s="25">
        <v>11226</v>
      </c>
      <c r="I402" s="25">
        <v>4878</v>
      </c>
      <c r="J402" s="26">
        <v>6348</v>
      </c>
    </row>
    <row r="403" spans="2:10" x14ac:dyDescent="0.25">
      <c r="B403" s="120">
        <v>390</v>
      </c>
      <c r="C403" s="28" t="s">
        <v>137</v>
      </c>
      <c r="D403" s="28" t="s">
        <v>141</v>
      </c>
      <c r="E403" s="28">
        <v>39224</v>
      </c>
      <c r="F403" s="28" t="s">
        <v>152</v>
      </c>
      <c r="G403" s="28">
        <v>360</v>
      </c>
      <c r="H403" s="28">
        <v>8492</v>
      </c>
      <c r="I403" s="28">
        <v>3542</v>
      </c>
      <c r="J403" s="29">
        <v>4950</v>
      </c>
    </row>
    <row r="404" spans="2:10" x14ac:dyDescent="0.25">
      <c r="B404" s="120">
        <v>391</v>
      </c>
      <c r="C404" s="25" t="s">
        <v>135</v>
      </c>
      <c r="D404" s="25" t="s">
        <v>141</v>
      </c>
      <c r="E404" s="25">
        <v>39392</v>
      </c>
      <c r="F404" s="25" t="s">
        <v>152</v>
      </c>
      <c r="G404" s="25">
        <v>1350</v>
      </c>
      <c r="H404" s="25">
        <v>22883</v>
      </c>
      <c r="I404" s="25">
        <v>11435</v>
      </c>
      <c r="J404" s="26">
        <v>11448</v>
      </c>
    </row>
    <row r="405" spans="2:10" x14ac:dyDescent="0.25">
      <c r="B405" s="120">
        <v>392</v>
      </c>
      <c r="C405" s="28" t="s">
        <v>135</v>
      </c>
      <c r="D405" s="28" t="s">
        <v>141</v>
      </c>
      <c r="E405" s="28">
        <v>39500</v>
      </c>
      <c r="F405" s="28" t="s">
        <v>152</v>
      </c>
      <c r="G405" s="28">
        <v>1620</v>
      </c>
      <c r="H405" s="28">
        <v>27460</v>
      </c>
      <c r="I405" s="28">
        <v>13722</v>
      </c>
      <c r="J405" s="29">
        <v>13738</v>
      </c>
    </row>
    <row r="406" spans="2:10" x14ac:dyDescent="0.25">
      <c r="B406" s="120">
        <v>393</v>
      </c>
      <c r="C406" s="25" t="s">
        <v>137</v>
      </c>
      <c r="D406" s="25" t="s">
        <v>141</v>
      </c>
      <c r="E406" s="25">
        <v>39758</v>
      </c>
      <c r="F406" s="25" t="s">
        <v>152</v>
      </c>
      <c r="G406" s="25">
        <v>432</v>
      </c>
      <c r="H406" s="25">
        <v>10190</v>
      </c>
      <c r="I406" s="25">
        <v>4250</v>
      </c>
      <c r="J406" s="26">
        <v>5940</v>
      </c>
    </row>
    <row r="407" spans="2:10" x14ac:dyDescent="0.25">
      <c r="B407" s="120">
        <v>394</v>
      </c>
      <c r="C407" s="28" t="s">
        <v>135</v>
      </c>
      <c r="D407" s="28" t="s">
        <v>134</v>
      </c>
      <c r="E407" s="28">
        <v>39100</v>
      </c>
      <c r="F407" s="28" t="s">
        <v>152</v>
      </c>
      <c r="G407" s="28">
        <v>90</v>
      </c>
      <c r="H407" s="28">
        <v>1615</v>
      </c>
      <c r="I407" s="28">
        <v>762</v>
      </c>
      <c r="J407" s="29">
        <v>853</v>
      </c>
    </row>
    <row r="408" spans="2:10" x14ac:dyDescent="0.25">
      <c r="B408" s="120">
        <v>395</v>
      </c>
      <c r="C408" s="25" t="s">
        <v>132</v>
      </c>
      <c r="D408" s="25" t="s">
        <v>134</v>
      </c>
      <c r="E408" s="25">
        <v>39119</v>
      </c>
      <c r="F408" s="25" t="s">
        <v>152</v>
      </c>
      <c r="G408" s="25">
        <v>800</v>
      </c>
      <c r="H408" s="25">
        <v>18304</v>
      </c>
      <c r="I408" s="25">
        <v>8176</v>
      </c>
      <c r="J408" s="26">
        <v>10128</v>
      </c>
    </row>
    <row r="409" spans="2:10" x14ac:dyDescent="0.25">
      <c r="B409" s="120">
        <v>396</v>
      </c>
      <c r="C409" s="28" t="s">
        <v>135</v>
      </c>
      <c r="D409" s="28" t="s">
        <v>134</v>
      </c>
      <c r="E409" s="28">
        <v>39133</v>
      </c>
      <c r="F409" s="28" t="s">
        <v>152</v>
      </c>
      <c r="G409" s="28">
        <v>700</v>
      </c>
      <c r="H409" s="28">
        <v>14273</v>
      </c>
      <c r="I409" s="28">
        <v>6888</v>
      </c>
      <c r="J409" s="29">
        <v>7385</v>
      </c>
    </row>
    <row r="410" spans="2:10" x14ac:dyDescent="0.25">
      <c r="B410" s="120">
        <v>397</v>
      </c>
      <c r="C410" s="25" t="s">
        <v>137</v>
      </c>
      <c r="D410" s="25" t="s">
        <v>134</v>
      </c>
      <c r="E410" s="25">
        <v>39153</v>
      </c>
      <c r="F410" s="25" t="s">
        <v>152</v>
      </c>
      <c r="G410" s="25">
        <v>280</v>
      </c>
      <c r="H410" s="25">
        <v>5774</v>
      </c>
      <c r="I410" s="25">
        <v>2862</v>
      </c>
      <c r="J410" s="26">
        <v>2912</v>
      </c>
    </row>
    <row r="411" spans="2:10" x14ac:dyDescent="0.25">
      <c r="B411" s="120">
        <v>398</v>
      </c>
      <c r="C411" s="28" t="s">
        <v>132</v>
      </c>
      <c r="D411" s="28" t="s">
        <v>134</v>
      </c>
      <c r="E411" s="28">
        <v>39385</v>
      </c>
      <c r="F411" s="28" t="s">
        <v>152</v>
      </c>
      <c r="G411" s="28">
        <v>390</v>
      </c>
      <c r="H411" s="28">
        <v>7823</v>
      </c>
      <c r="I411" s="28">
        <v>3838</v>
      </c>
      <c r="J411" s="29">
        <v>3985</v>
      </c>
    </row>
    <row r="412" spans="2:10" x14ac:dyDescent="0.25">
      <c r="B412" s="120">
        <v>399</v>
      </c>
      <c r="C412" s="25" t="s">
        <v>132</v>
      </c>
      <c r="D412" s="25" t="s">
        <v>134</v>
      </c>
      <c r="E412" s="25">
        <v>39435</v>
      </c>
      <c r="F412" s="25" t="s">
        <v>152</v>
      </c>
      <c r="G412" s="25">
        <v>560</v>
      </c>
      <c r="H412" s="25">
        <v>11939</v>
      </c>
      <c r="I412" s="25">
        <v>5510</v>
      </c>
      <c r="J412" s="26">
        <v>6429</v>
      </c>
    </row>
    <row r="413" spans="2:10" x14ac:dyDescent="0.25">
      <c r="B413" s="120">
        <v>400</v>
      </c>
      <c r="C413" s="28" t="s">
        <v>135</v>
      </c>
      <c r="D413" s="28" t="s">
        <v>134</v>
      </c>
      <c r="E413" s="28">
        <v>39437</v>
      </c>
      <c r="F413" s="28" t="s">
        <v>152</v>
      </c>
      <c r="G413" s="28">
        <v>800</v>
      </c>
      <c r="H413" s="28">
        <v>16016</v>
      </c>
      <c r="I413" s="28">
        <v>7872</v>
      </c>
      <c r="J413" s="29">
        <v>8144</v>
      </c>
    </row>
    <row r="414" spans="2:10" x14ac:dyDescent="0.25">
      <c r="B414" s="120">
        <v>401</v>
      </c>
      <c r="C414" s="25" t="s">
        <v>135</v>
      </c>
      <c r="D414" s="25" t="s">
        <v>134</v>
      </c>
      <c r="E414" s="25">
        <v>39444</v>
      </c>
      <c r="F414" s="25" t="s">
        <v>152</v>
      </c>
      <c r="G414" s="25">
        <v>400</v>
      </c>
      <c r="H414" s="25">
        <v>9328</v>
      </c>
      <c r="I414" s="25">
        <v>3936</v>
      </c>
      <c r="J414" s="26">
        <v>5392</v>
      </c>
    </row>
    <row r="415" spans="2:10" x14ac:dyDescent="0.25">
      <c r="B415" s="120">
        <v>402</v>
      </c>
      <c r="C415" s="28" t="s">
        <v>135</v>
      </c>
      <c r="D415" s="28" t="s">
        <v>134</v>
      </c>
      <c r="E415" s="28">
        <v>39476</v>
      </c>
      <c r="F415" s="28" t="s">
        <v>152</v>
      </c>
      <c r="G415" s="28">
        <v>66</v>
      </c>
      <c r="H415" s="28">
        <v>1179</v>
      </c>
      <c r="I415" s="28">
        <v>556</v>
      </c>
      <c r="J415" s="29">
        <v>623</v>
      </c>
    </row>
    <row r="416" spans="2:10" x14ac:dyDescent="0.25">
      <c r="B416" s="120">
        <v>403</v>
      </c>
      <c r="C416" s="25" t="s">
        <v>132</v>
      </c>
      <c r="D416" s="25" t="s">
        <v>134</v>
      </c>
      <c r="E416" s="25">
        <v>39505</v>
      </c>
      <c r="F416" s="25" t="s">
        <v>152</v>
      </c>
      <c r="G416" s="25">
        <v>409</v>
      </c>
      <c r="H416" s="25">
        <v>8715</v>
      </c>
      <c r="I416" s="25">
        <v>4022</v>
      </c>
      <c r="J416" s="26">
        <v>4693</v>
      </c>
    </row>
    <row r="417" spans="2:10" x14ac:dyDescent="0.25">
      <c r="B417" s="120">
        <v>404</v>
      </c>
      <c r="C417" s="28" t="s">
        <v>137</v>
      </c>
      <c r="D417" s="28" t="s">
        <v>134</v>
      </c>
      <c r="E417" s="28">
        <v>39528</v>
      </c>
      <c r="F417" s="28" t="s">
        <v>152</v>
      </c>
      <c r="G417" s="28">
        <v>204</v>
      </c>
      <c r="H417" s="28">
        <v>4215</v>
      </c>
      <c r="I417" s="28">
        <v>2089</v>
      </c>
      <c r="J417" s="29">
        <v>2126</v>
      </c>
    </row>
    <row r="418" spans="2:10" x14ac:dyDescent="0.25">
      <c r="B418" s="120">
        <v>405</v>
      </c>
      <c r="C418" s="25" t="s">
        <v>132</v>
      </c>
      <c r="D418" s="25" t="s">
        <v>134</v>
      </c>
      <c r="E418" s="25">
        <v>39619</v>
      </c>
      <c r="F418" s="25" t="s">
        <v>152</v>
      </c>
      <c r="G418" s="25">
        <v>285</v>
      </c>
      <c r="H418" s="25">
        <v>5711</v>
      </c>
      <c r="I418" s="25">
        <v>2802</v>
      </c>
      <c r="J418" s="26">
        <v>2909</v>
      </c>
    </row>
    <row r="419" spans="2:10" x14ac:dyDescent="0.25">
      <c r="B419" s="120">
        <v>406</v>
      </c>
      <c r="C419" s="28" t="s">
        <v>135</v>
      </c>
      <c r="D419" s="28" t="s">
        <v>134</v>
      </c>
      <c r="E419" s="28">
        <v>39632</v>
      </c>
      <c r="F419" s="28" t="s">
        <v>152</v>
      </c>
      <c r="G419" s="28">
        <v>511</v>
      </c>
      <c r="H419" s="28">
        <v>10419</v>
      </c>
      <c r="I419" s="28">
        <v>5028</v>
      </c>
      <c r="J419" s="29">
        <v>5391</v>
      </c>
    </row>
    <row r="420" spans="2:10" x14ac:dyDescent="0.25">
      <c r="B420" s="120">
        <v>407</v>
      </c>
      <c r="C420" s="25" t="s">
        <v>135</v>
      </c>
      <c r="D420" s="25" t="s">
        <v>134</v>
      </c>
      <c r="E420" s="25">
        <v>39674</v>
      </c>
      <c r="F420" s="25" t="s">
        <v>152</v>
      </c>
      <c r="G420" s="25">
        <v>584</v>
      </c>
      <c r="H420" s="25">
        <v>11692</v>
      </c>
      <c r="I420" s="25">
        <v>5747</v>
      </c>
      <c r="J420" s="26">
        <v>5945</v>
      </c>
    </row>
    <row r="421" spans="2:10" x14ac:dyDescent="0.25">
      <c r="B421" s="120">
        <v>408</v>
      </c>
      <c r="C421" s="28" t="s">
        <v>135</v>
      </c>
      <c r="D421" s="28" t="s">
        <v>134</v>
      </c>
      <c r="E421" s="28">
        <v>39743</v>
      </c>
      <c r="F421" s="28" t="s">
        <v>152</v>
      </c>
      <c r="G421" s="28">
        <v>292</v>
      </c>
      <c r="H421" s="28">
        <v>6809</v>
      </c>
      <c r="I421" s="28">
        <v>2873</v>
      </c>
      <c r="J421" s="29">
        <v>3936</v>
      </c>
    </row>
    <row r="422" spans="2:10" x14ac:dyDescent="0.25">
      <c r="B422" s="120">
        <v>409</v>
      </c>
      <c r="C422" s="25" t="s">
        <v>132</v>
      </c>
      <c r="D422" s="25" t="s">
        <v>134</v>
      </c>
      <c r="E422" s="25">
        <v>39752</v>
      </c>
      <c r="F422" s="25" t="s">
        <v>152</v>
      </c>
      <c r="G422" s="25">
        <v>584</v>
      </c>
      <c r="H422" s="25">
        <v>13362</v>
      </c>
      <c r="I422" s="25">
        <v>5968</v>
      </c>
      <c r="J422" s="26">
        <v>7394</v>
      </c>
    </row>
    <row r="423" spans="2:10" x14ac:dyDescent="0.25">
      <c r="B423" s="120">
        <v>410</v>
      </c>
      <c r="C423" s="28" t="s">
        <v>137</v>
      </c>
      <c r="D423" s="28" t="s">
        <v>142</v>
      </c>
      <c r="E423" s="28">
        <v>39147</v>
      </c>
      <c r="F423" s="28" t="s">
        <v>152</v>
      </c>
      <c r="G423" s="28">
        <v>1500</v>
      </c>
      <c r="H423" s="28">
        <v>30465</v>
      </c>
      <c r="I423" s="28">
        <v>12705</v>
      </c>
      <c r="J423" s="29">
        <v>17760</v>
      </c>
    </row>
    <row r="424" spans="2:10" x14ac:dyDescent="0.25">
      <c r="B424" s="120">
        <v>411</v>
      </c>
      <c r="C424" s="25" t="s">
        <v>135</v>
      </c>
      <c r="D424" s="25" t="s">
        <v>142</v>
      </c>
      <c r="E424" s="25">
        <v>39155</v>
      </c>
      <c r="F424" s="25" t="s">
        <v>152</v>
      </c>
      <c r="G424" s="25">
        <v>900</v>
      </c>
      <c r="H424" s="25">
        <v>21546</v>
      </c>
      <c r="I424" s="25">
        <v>8856</v>
      </c>
      <c r="J424" s="26">
        <v>12690</v>
      </c>
    </row>
    <row r="425" spans="2:10" x14ac:dyDescent="0.25">
      <c r="B425" s="120">
        <v>412</v>
      </c>
      <c r="C425" s="28" t="s">
        <v>135</v>
      </c>
      <c r="D425" s="28" t="s">
        <v>142</v>
      </c>
      <c r="E425" s="28">
        <v>39227</v>
      </c>
      <c r="F425" s="28" t="s">
        <v>152</v>
      </c>
      <c r="G425" s="28">
        <v>260</v>
      </c>
      <c r="H425" s="28">
        <v>5772</v>
      </c>
      <c r="I425" s="28">
        <v>2657</v>
      </c>
      <c r="J425" s="29">
        <v>3115</v>
      </c>
    </row>
    <row r="426" spans="2:10" x14ac:dyDescent="0.25">
      <c r="B426" s="120">
        <v>413</v>
      </c>
      <c r="C426" s="25" t="s">
        <v>137</v>
      </c>
      <c r="D426" s="25" t="s">
        <v>142</v>
      </c>
      <c r="E426" s="25">
        <v>39374</v>
      </c>
      <c r="F426" s="25" t="s">
        <v>152</v>
      </c>
      <c r="G426" s="25">
        <v>810</v>
      </c>
      <c r="H426" s="25">
        <v>17156</v>
      </c>
      <c r="I426" s="25">
        <v>8278</v>
      </c>
      <c r="J426" s="26">
        <v>8878</v>
      </c>
    </row>
    <row r="427" spans="2:10" x14ac:dyDescent="0.25">
      <c r="B427" s="120">
        <v>414</v>
      </c>
      <c r="C427" s="28" t="s">
        <v>137</v>
      </c>
      <c r="D427" s="28" t="s">
        <v>142</v>
      </c>
      <c r="E427" s="28">
        <v>39399</v>
      </c>
      <c r="F427" s="28" t="s">
        <v>152</v>
      </c>
      <c r="G427" s="28">
        <v>600</v>
      </c>
      <c r="H427" s="28">
        <v>12318</v>
      </c>
      <c r="I427" s="28">
        <v>5082</v>
      </c>
      <c r="J427" s="29">
        <v>7236</v>
      </c>
    </row>
    <row r="428" spans="2:10" x14ac:dyDescent="0.25">
      <c r="B428" s="120">
        <v>415</v>
      </c>
      <c r="C428" s="25" t="s">
        <v>137</v>
      </c>
      <c r="D428" s="25" t="s">
        <v>142</v>
      </c>
      <c r="E428" s="25">
        <v>39405</v>
      </c>
      <c r="F428" s="25" t="s">
        <v>152</v>
      </c>
      <c r="G428" s="25">
        <v>300</v>
      </c>
      <c r="H428" s="25">
        <v>7107</v>
      </c>
      <c r="I428" s="25">
        <v>2952</v>
      </c>
      <c r="J428" s="26">
        <v>4155</v>
      </c>
    </row>
    <row r="429" spans="2:10" x14ac:dyDescent="0.25">
      <c r="B429" s="120">
        <v>416</v>
      </c>
      <c r="C429" s="28" t="s">
        <v>137</v>
      </c>
      <c r="D429" s="28" t="s">
        <v>142</v>
      </c>
      <c r="E429" s="28">
        <v>39583</v>
      </c>
      <c r="F429" s="28" t="s">
        <v>152</v>
      </c>
      <c r="G429" s="28">
        <v>745</v>
      </c>
      <c r="H429" s="28">
        <v>15784</v>
      </c>
      <c r="I429" s="28">
        <v>7616</v>
      </c>
      <c r="J429" s="29">
        <v>8168</v>
      </c>
    </row>
    <row r="430" spans="2:10" x14ac:dyDescent="0.25">
      <c r="B430" s="120">
        <v>417</v>
      </c>
      <c r="C430" s="25" t="s">
        <v>137</v>
      </c>
      <c r="D430" s="25" t="s">
        <v>142</v>
      </c>
      <c r="E430" s="25">
        <v>39583</v>
      </c>
      <c r="F430" s="25" t="s">
        <v>152</v>
      </c>
      <c r="G430" s="25">
        <v>276</v>
      </c>
      <c r="H430" s="25">
        <v>6538</v>
      </c>
      <c r="I430" s="25">
        <v>2716</v>
      </c>
      <c r="J430" s="26">
        <v>3822</v>
      </c>
    </row>
    <row r="431" spans="2:10" x14ac:dyDescent="0.25">
      <c r="B431" s="120">
        <v>418</v>
      </c>
      <c r="C431" s="28" t="s">
        <v>137</v>
      </c>
      <c r="D431" s="28" t="s">
        <v>142</v>
      </c>
      <c r="E431" s="28">
        <v>39715</v>
      </c>
      <c r="F431" s="28" t="s">
        <v>152</v>
      </c>
      <c r="G431" s="28">
        <v>552</v>
      </c>
      <c r="H431" s="28">
        <v>11333</v>
      </c>
      <c r="I431" s="28">
        <v>4675</v>
      </c>
      <c r="J431" s="29">
        <v>6658</v>
      </c>
    </row>
    <row r="432" spans="2:10" x14ac:dyDescent="0.25">
      <c r="B432" s="120">
        <v>419</v>
      </c>
      <c r="C432" s="25" t="s">
        <v>135</v>
      </c>
      <c r="D432" s="25" t="s">
        <v>142</v>
      </c>
      <c r="E432" s="25">
        <v>39764</v>
      </c>
      <c r="F432" s="25" t="s">
        <v>152</v>
      </c>
      <c r="G432" s="25">
        <v>828</v>
      </c>
      <c r="H432" s="25">
        <v>19822</v>
      </c>
      <c r="I432" s="25">
        <v>8148</v>
      </c>
      <c r="J432" s="26">
        <v>11674</v>
      </c>
    </row>
    <row r="433" spans="2:10" x14ac:dyDescent="0.25">
      <c r="B433" s="120">
        <v>420</v>
      </c>
      <c r="C433" s="28" t="s">
        <v>135</v>
      </c>
      <c r="D433" s="28" t="s">
        <v>142</v>
      </c>
      <c r="E433" s="28">
        <v>39777</v>
      </c>
      <c r="F433" s="28" t="s">
        <v>152</v>
      </c>
      <c r="G433" s="28">
        <v>239</v>
      </c>
      <c r="H433" s="28">
        <v>5310</v>
      </c>
      <c r="I433" s="28">
        <v>2444</v>
      </c>
      <c r="J433" s="29">
        <v>2866</v>
      </c>
    </row>
    <row r="434" spans="2:10" x14ac:dyDescent="0.25">
      <c r="B434" s="120">
        <v>421</v>
      </c>
      <c r="C434" s="25" t="s">
        <v>137</v>
      </c>
      <c r="D434" s="25" t="s">
        <v>142</v>
      </c>
      <c r="E434" s="25">
        <v>39784</v>
      </c>
      <c r="F434" s="25" t="s">
        <v>152</v>
      </c>
      <c r="G434" s="25">
        <v>1380</v>
      </c>
      <c r="H434" s="25">
        <v>28028</v>
      </c>
      <c r="I434" s="25">
        <v>11689</v>
      </c>
      <c r="J434" s="26">
        <v>16339</v>
      </c>
    </row>
    <row r="435" spans="2:10" x14ac:dyDescent="0.25">
      <c r="B435" s="120">
        <v>422</v>
      </c>
      <c r="C435" s="28" t="s">
        <v>132</v>
      </c>
      <c r="D435" s="28" t="s">
        <v>136</v>
      </c>
      <c r="E435" s="28">
        <v>39127</v>
      </c>
      <c r="F435" s="28" t="s">
        <v>152</v>
      </c>
      <c r="G435" s="28">
        <v>300</v>
      </c>
      <c r="H435" s="28">
        <v>6765</v>
      </c>
      <c r="I435" s="28">
        <v>3066</v>
      </c>
      <c r="J435" s="29">
        <v>3699</v>
      </c>
    </row>
    <row r="436" spans="2:10" x14ac:dyDescent="0.25">
      <c r="B436" s="120">
        <v>423</v>
      </c>
      <c r="C436" s="25" t="s">
        <v>137</v>
      </c>
      <c r="D436" s="25" t="s">
        <v>136</v>
      </c>
      <c r="E436" s="25">
        <v>39395</v>
      </c>
      <c r="F436" s="25" t="s">
        <v>152</v>
      </c>
      <c r="G436" s="25">
        <v>420</v>
      </c>
      <c r="H436" s="25">
        <v>10504</v>
      </c>
      <c r="I436" s="25">
        <v>4292</v>
      </c>
      <c r="J436" s="26">
        <v>6212</v>
      </c>
    </row>
    <row r="437" spans="2:10" x14ac:dyDescent="0.25">
      <c r="B437" s="120">
        <v>424</v>
      </c>
      <c r="C437" s="28" t="s">
        <v>132</v>
      </c>
      <c r="D437" s="28" t="s">
        <v>136</v>
      </c>
      <c r="E437" s="28">
        <v>39500</v>
      </c>
      <c r="F437" s="28" t="s">
        <v>152</v>
      </c>
      <c r="G437" s="28">
        <v>309</v>
      </c>
      <c r="H437" s="28">
        <v>6968</v>
      </c>
      <c r="I437" s="28">
        <v>3158</v>
      </c>
      <c r="J437" s="29">
        <v>3810</v>
      </c>
    </row>
    <row r="438" spans="2:10" x14ac:dyDescent="0.25">
      <c r="B438" s="120">
        <v>425</v>
      </c>
      <c r="C438" s="25" t="s">
        <v>137</v>
      </c>
      <c r="D438" s="25" t="s">
        <v>136</v>
      </c>
      <c r="E438" s="25">
        <v>39791</v>
      </c>
      <c r="F438" s="25" t="s">
        <v>152</v>
      </c>
      <c r="G438" s="25">
        <v>433</v>
      </c>
      <c r="H438" s="25">
        <v>10819</v>
      </c>
      <c r="I438" s="25">
        <v>4421</v>
      </c>
      <c r="J438" s="26">
        <v>6398</v>
      </c>
    </row>
    <row r="439" spans="2:10" x14ac:dyDescent="0.25">
      <c r="B439" s="120">
        <v>426</v>
      </c>
      <c r="C439" s="28" t="s">
        <v>137</v>
      </c>
      <c r="D439" s="28" t="s">
        <v>143</v>
      </c>
      <c r="E439" s="28">
        <v>39160</v>
      </c>
      <c r="F439" s="28" t="s">
        <v>152</v>
      </c>
      <c r="G439" s="28">
        <v>140</v>
      </c>
      <c r="H439" s="28">
        <v>3361</v>
      </c>
      <c r="I439" s="28">
        <v>1431</v>
      </c>
      <c r="J439" s="29">
        <v>1930</v>
      </c>
    </row>
    <row r="440" spans="2:10" x14ac:dyDescent="0.25">
      <c r="B440" s="120">
        <v>427</v>
      </c>
      <c r="C440" s="25" t="s">
        <v>135</v>
      </c>
      <c r="D440" s="25" t="s">
        <v>143</v>
      </c>
      <c r="E440" s="25">
        <v>39234</v>
      </c>
      <c r="F440" s="25" t="s">
        <v>152</v>
      </c>
      <c r="G440" s="25">
        <v>110</v>
      </c>
      <c r="H440" s="25">
        <v>1914</v>
      </c>
      <c r="I440" s="25">
        <v>932</v>
      </c>
      <c r="J440" s="26">
        <v>982</v>
      </c>
    </row>
    <row r="441" spans="2:10" x14ac:dyDescent="0.25">
      <c r="B441" s="120">
        <v>428</v>
      </c>
      <c r="C441" s="28" t="s">
        <v>132</v>
      </c>
      <c r="D441" s="28" t="s">
        <v>143</v>
      </c>
      <c r="E441" s="28">
        <v>39237</v>
      </c>
      <c r="F441" s="28" t="s">
        <v>152</v>
      </c>
      <c r="G441" s="28">
        <v>840</v>
      </c>
      <c r="H441" s="28">
        <v>16094</v>
      </c>
      <c r="I441" s="28">
        <v>7115</v>
      </c>
      <c r="J441" s="29">
        <v>8979</v>
      </c>
    </row>
    <row r="442" spans="2:10" x14ac:dyDescent="0.25">
      <c r="B442" s="120">
        <v>429</v>
      </c>
      <c r="C442" s="25" t="s">
        <v>137</v>
      </c>
      <c r="D442" s="25" t="s">
        <v>143</v>
      </c>
      <c r="E442" s="25">
        <v>39295</v>
      </c>
      <c r="F442" s="25" t="s">
        <v>152</v>
      </c>
      <c r="G442" s="25">
        <v>280</v>
      </c>
      <c r="H442" s="25">
        <v>5869</v>
      </c>
      <c r="I442" s="25">
        <v>2372</v>
      </c>
      <c r="J442" s="26">
        <v>3497</v>
      </c>
    </row>
    <row r="443" spans="2:10" x14ac:dyDescent="0.25">
      <c r="B443" s="120">
        <v>430</v>
      </c>
      <c r="C443" s="28" t="s">
        <v>137</v>
      </c>
      <c r="D443" s="28" t="s">
        <v>143</v>
      </c>
      <c r="E443" s="28">
        <v>39335</v>
      </c>
      <c r="F443" s="28" t="s">
        <v>152</v>
      </c>
      <c r="G443" s="28">
        <v>480</v>
      </c>
      <c r="H443" s="28">
        <v>10152</v>
      </c>
      <c r="I443" s="28">
        <v>4723</v>
      </c>
      <c r="J443" s="29">
        <v>5429</v>
      </c>
    </row>
    <row r="444" spans="2:10" x14ac:dyDescent="0.25">
      <c r="B444" s="120">
        <v>431</v>
      </c>
      <c r="C444" s="25" t="s">
        <v>137</v>
      </c>
      <c r="D444" s="25" t="s">
        <v>143</v>
      </c>
      <c r="E444" s="25">
        <v>39462</v>
      </c>
      <c r="F444" s="25" t="s">
        <v>152</v>
      </c>
      <c r="G444" s="25">
        <v>353</v>
      </c>
      <c r="H444" s="25">
        <v>7395</v>
      </c>
      <c r="I444" s="25">
        <v>2989</v>
      </c>
      <c r="J444" s="26">
        <v>4406</v>
      </c>
    </row>
    <row r="445" spans="2:10" x14ac:dyDescent="0.25">
      <c r="B445" s="120">
        <v>432</v>
      </c>
      <c r="C445" s="28" t="s">
        <v>137</v>
      </c>
      <c r="D445" s="28" t="s">
        <v>143</v>
      </c>
      <c r="E445" s="28">
        <v>39573</v>
      </c>
      <c r="F445" s="28" t="s">
        <v>152</v>
      </c>
      <c r="G445" s="28">
        <v>605</v>
      </c>
      <c r="H445" s="28">
        <v>12792</v>
      </c>
      <c r="I445" s="28">
        <v>5951</v>
      </c>
      <c r="J445" s="29">
        <v>6841</v>
      </c>
    </row>
    <row r="446" spans="2:10" x14ac:dyDescent="0.25">
      <c r="B446" s="120">
        <v>433</v>
      </c>
      <c r="C446" s="25" t="s">
        <v>132</v>
      </c>
      <c r="D446" s="25" t="s">
        <v>143</v>
      </c>
      <c r="E446" s="25">
        <v>39631</v>
      </c>
      <c r="F446" s="25" t="s">
        <v>152</v>
      </c>
      <c r="G446" s="25">
        <v>1058</v>
      </c>
      <c r="H446" s="25">
        <v>20278</v>
      </c>
      <c r="I446" s="25">
        <v>8965</v>
      </c>
      <c r="J446" s="26">
        <v>11313</v>
      </c>
    </row>
    <row r="447" spans="2:10" x14ac:dyDescent="0.25">
      <c r="B447" s="120">
        <v>434</v>
      </c>
      <c r="C447" s="28" t="s">
        <v>137</v>
      </c>
      <c r="D447" s="28" t="s">
        <v>143</v>
      </c>
      <c r="E447" s="28">
        <v>39673</v>
      </c>
      <c r="F447" s="28" t="s">
        <v>152</v>
      </c>
      <c r="G447" s="28">
        <v>176</v>
      </c>
      <c r="H447" s="28">
        <v>4235</v>
      </c>
      <c r="I447" s="28">
        <v>1803</v>
      </c>
      <c r="J447" s="29">
        <v>2432</v>
      </c>
    </row>
    <row r="448" spans="2:10" x14ac:dyDescent="0.25">
      <c r="B448" s="120">
        <v>435</v>
      </c>
      <c r="C448" s="25" t="s">
        <v>135</v>
      </c>
      <c r="D448" s="25" t="s">
        <v>143</v>
      </c>
      <c r="E448" s="25">
        <v>39756</v>
      </c>
      <c r="F448" s="25" t="s">
        <v>152</v>
      </c>
      <c r="G448" s="25">
        <v>139</v>
      </c>
      <c r="H448" s="25">
        <v>2412</v>
      </c>
      <c r="I448" s="25">
        <v>1174</v>
      </c>
      <c r="J448" s="26">
        <v>1238</v>
      </c>
    </row>
    <row r="449" spans="2:10" x14ac:dyDescent="0.25">
      <c r="B449" s="120">
        <v>436</v>
      </c>
      <c r="C449" s="28" t="s">
        <v>137</v>
      </c>
      <c r="D449" s="28" t="s">
        <v>138</v>
      </c>
      <c r="E449" s="28">
        <v>39225</v>
      </c>
      <c r="F449" s="28" t="s">
        <v>152</v>
      </c>
      <c r="G449" s="28">
        <v>640</v>
      </c>
      <c r="H449" s="28">
        <v>13030</v>
      </c>
      <c r="I449" s="28">
        <v>5421</v>
      </c>
      <c r="J449" s="29">
        <v>7609</v>
      </c>
    </row>
    <row r="450" spans="2:10" x14ac:dyDescent="0.25">
      <c r="B450" s="120">
        <v>437</v>
      </c>
      <c r="C450" s="25" t="s">
        <v>137</v>
      </c>
      <c r="D450" s="25" t="s">
        <v>138</v>
      </c>
      <c r="E450" s="25">
        <v>39234</v>
      </c>
      <c r="F450" s="25" t="s">
        <v>152</v>
      </c>
      <c r="G450" s="25">
        <v>450</v>
      </c>
      <c r="H450" s="25">
        <v>10521</v>
      </c>
      <c r="I450" s="25">
        <v>4599</v>
      </c>
      <c r="J450" s="26">
        <v>5922</v>
      </c>
    </row>
    <row r="451" spans="2:10" x14ac:dyDescent="0.25">
      <c r="B451" s="120">
        <v>438</v>
      </c>
      <c r="C451" s="28" t="s">
        <v>132</v>
      </c>
      <c r="D451" s="28" t="s">
        <v>138</v>
      </c>
      <c r="E451" s="28">
        <v>39311</v>
      </c>
      <c r="F451" s="28" t="s">
        <v>152</v>
      </c>
      <c r="G451" s="28">
        <v>390</v>
      </c>
      <c r="H451" s="28">
        <v>8479</v>
      </c>
      <c r="I451" s="28">
        <v>3838</v>
      </c>
      <c r="J451" s="29">
        <v>4641</v>
      </c>
    </row>
    <row r="452" spans="2:10" x14ac:dyDescent="0.25">
      <c r="B452" s="120">
        <v>439</v>
      </c>
      <c r="C452" s="25" t="s">
        <v>137</v>
      </c>
      <c r="D452" s="25" t="s">
        <v>138</v>
      </c>
      <c r="E452" s="25">
        <v>39398</v>
      </c>
      <c r="F452" s="25" t="s">
        <v>152</v>
      </c>
      <c r="G452" s="25">
        <v>270</v>
      </c>
      <c r="H452" s="25">
        <v>4833</v>
      </c>
      <c r="I452" s="25">
        <v>2287</v>
      </c>
      <c r="J452" s="26">
        <v>2546</v>
      </c>
    </row>
    <row r="453" spans="2:10" x14ac:dyDescent="0.25">
      <c r="B453" s="120">
        <v>440</v>
      </c>
      <c r="C453" s="28" t="s">
        <v>137</v>
      </c>
      <c r="D453" s="28" t="s">
        <v>138</v>
      </c>
      <c r="E453" s="28">
        <v>39490</v>
      </c>
      <c r="F453" s="28" t="s">
        <v>152</v>
      </c>
      <c r="G453" s="28">
        <v>211</v>
      </c>
      <c r="H453" s="28">
        <v>3770</v>
      </c>
      <c r="I453" s="28">
        <v>1784</v>
      </c>
      <c r="J453" s="29">
        <v>1986</v>
      </c>
    </row>
    <row r="454" spans="2:10" x14ac:dyDescent="0.25">
      <c r="B454" s="120">
        <v>441</v>
      </c>
      <c r="C454" s="25" t="s">
        <v>137</v>
      </c>
      <c r="D454" s="25" t="s">
        <v>138</v>
      </c>
      <c r="E454" s="25">
        <v>39548</v>
      </c>
      <c r="F454" s="25" t="s">
        <v>152</v>
      </c>
      <c r="G454" s="25">
        <v>499</v>
      </c>
      <c r="H454" s="25">
        <v>10163</v>
      </c>
      <c r="I454" s="25">
        <v>4228</v>
      </c>
      <c r="J454" s="26">
        <v>5935</v>
      </c>
    </row>
    <row r="455" spans="2:10" x14ac:dyDescent="0.25">
      <c r="B455" s="120">
        <v>442</v>
      </c>
      <c r="C455" s="28" t="s">
        <v>137</v>
      </c>
      <c r="D455" s="28" t="s">
        <v>138</v>
      </c>
      <c r="E455" s="28">
        <v>39626</v>
      </c>
      <c r="F455" s="28" t="s">
        <v>152</v>
      </c>
      <c r="G455" s="28">
        <v>351</v>
      </c>
      <c r="H455" s="28">
        <v>8206</v>
      </c>
      <c r="I455" s="28">
        <v>3587</v>
      </c>
      <c r="J455" s="29">
        <v>4619</v>
      </c>
    </row>
    <row r="456" spans="2:10" x14ac:dyDescent="0.25">
      <c r="B456" s="120">
        <v>443</v>
      </c>
      <c r="C456" s="25" t="s">
        <v>132</v>
      </c>
      <c r="D456" s="25" t="s">
        <v>138</v>
      </c>
      <c r="E456" s="25">
        <v>39631</v>
      </c>
      <c r="F456" s="25" t="s">
        <v>152</v>
      </c>
      <c r="G456" s="25">
        <v>304</v>
      </c>
      <c r="H456" s="25">
        <v>6614</v>
      </c>
      <c r="I456" s="25">
        <v>2994</v>
      </c>
      <c r="J456" s="26">
        <v>3620</v>
      </c>
    </row>
    <row r="457" spans="2:10" x14ac:dyDescent="0.25">
      <c r="B457" s="120">
        <v>444</v>
      </c>
      <c r="C457" s="28" t="s">
        <v>132</v>
      </c>
      <c r="D457" s="28" t="s">
        <v>144</v>
      </c>
      <c r="E457" s="28">
        <v>39402</v>
      </c>
      <c r="F457" s="28" t="s">
        <v>152</v>
      </c>
      <c r="G457" s="28">
        <v>630</v>
      </c>
      <c r="H457" s="28">
        <v>15284</v>
      </c>
      <c r="I457" s="28">
        <v>6439</v>
      </c>
      <c r="J457" s="29">
        <v>8845</v>
      </c>
    </row>
    <row r="458" spans="2:10" x14ac:dyDescent="0.25">
      <c r="B458" s="120">
        <v>445</v>
      </c>
      <c r="C458" s="25" t="s">
        <v>132</v>
      </c>
      <c r="D458" s="25" t="s">
        <v>144</v>
      </c>
      <c r="E458" s="25">
        <v>39689</v>
      </c>
      <c r="F458" s="25" t="s">
        <v>152</v>
      </c>
      <c r="G458" s="25">
        <v>775</v>
      </c>
      <c r="H458" s="25">
        <v>18799</v>
      </c>
      <c r="I458" s="25">
        <v>7920</v>
      </c>
      <c r="J458" s="26">
        <v>10879</v>
      </c>
    </row>
    <row r="459" spans="2:10" x14ac:dyDescent="0.25">
      <c r="B459" s="120">
        <v>446</v>
      </c>
      <c r="C459" s="28" t="s">
        <v>132</v>
      </c>
      <c r="D459" s="28" t="s">
        <v>134</v>
      </c>
      <c r="E459" s="28">
        <v>39196</v>
      </c>
      <c r="F459" s="28" t="s">
        <v>153</v>
      </c>
      <c r="G459" s="28">
        <v>480</v>
      </c>
      <c r="H459" s="28">
        <v>11606</v>
      </c>
      <c r="I459" s="28">
        <v>4723</v>
      </c>
      <c r="J459" s="29">
        <v>6883</v>
      </c>
    </row>
    <row r="460" spans="2:10" x14ac:dyDescent="0.25">
      <c r="B460" s="120">
        <v>447</v>
      </c>
      <c r="C460" s="25" t="s">
        <v>135</v>
      </c>
      <c r="D460" s="25" t="s">
        <v>134</v>
      </c>
      <c r="E460" s="25">
        <v>39279</v>
      </c>
      <c r="F460" s="25" t="s">
        <v>153</v>
      </c>
      <c r="G460" s="25">
        <v>720</v>
      </c>
      <c r="H460" s="25">
        <v>13781</v>
      </c>
      <c r="I460" s="25">
        <v>6098</v>
      </c>
      <c r="J460" s="26">
        <v>7683</v>
      </c>
    </row>
    <row r="461" spans="2:10" x14ac:dyDescent="0.25">
      <c r="B461" s="120">
        <v>448</v>
      </c>
      <c r="C461" s="28" t="s">
        <v>132</v>
      </c>
      <c r="D461" s="28" t="s">
        <v>134</v>
      </c>
      <c r="E461" s="28">
        <v>39507</v>
      </c>
      <c r="F461" s="28" t="s">
        <v>153</v>
      </c>
      <c r="G461" s="28">
        <v>350</v>
      </c>
      <c r="H461" s="28">
        <v>8472</v>
      </c>
      <c r="I461" s="28">
        <v>3448</v>
      </c>
      <c r="J461" s="29">
        <v>5024</v>
      </c>
    </row>
    <row r="462" spans="2:10" x14ac:dyDescent="0.25">
      <c r="B462" s="120">
        <v>449</v>
      </c>
      <c r="C462" s="25" t="s">
        <v>135</v>
      </c>
      <c r="D462" s="25" t="s">
        <v>134</v>
      </c>
      <c r="E462" s="25">
        <v>39738</v>
      </c>
      <c r="F462" s="25" t="s">
        <v>153</v>
      </c>
      <c r="G462" s="25">
        <v>526</v>
      </c>
      <c r="H462" s="25">
        <v>10060</v>
      </c>
      <c r="I462" s="25">
        <v>4452</v>
      </c>
      <c r="J462" s="26">
        <v>5608</v>
      </c>
    </row>
    <row r="463" spans="2:10" x14ac:dyDescent="0.25">
      <c r="B463" s="120">
        <v>450</v>
      </c>
      <c r="C463" s="28" t="s">
        <v>137</v>
      </c>
      <c r="D463" s="28" t="s">
        <v>142</v>
      </c>
      <c r="E463" s="28">
        <v>39157</v>
      </c>
      <c r="F463" s="28" t="s">
        <v>153</v>
      </c>
      <c r="G463" s="28">
        <v>550</v>
      </c>
      <c r="H463" s="28">
        <v>11836</v>
      </c>
      <c r="I463" s="28">
        <v>5412</v>
      </c>
      <c r="J463" s="29">
        <v>6424</v>
      </c>
    </row>
    <row r="464" spans="2:10" x14ac:dyDescent="0.25">
      <c r="B464" s="120">
        <v>451</v>
      </c>
      <c r="C464" s="25" t="s">
        <v>137</v>
      </c>
      <c r="D464" s="25" t="s">
        <v>142</v>
      </c>
      <c r="E464" s="25">
        <v>39638</v>
      </c>
      <c r="F464" s="25" t="s">
        <v>153</v>
      </c>
      <c r="G464" s="25">
        <v>506</v>
      </c>
      <c r="H464" s="25">
        <v>10889</v>
      </c>
      <c r="I464" s="25">
        <v>4979</v>
      </c>
      <c r="J464" s="26">
        <v>5910</v>
      </c>
    </row>
    <row r="465" spans="2:10" x14ac:dyDescent="0.25">
      <c r="B465" s="120">
        <v>452</v>
      </c>
      <c r="C465" s="28" t="s">
        <v>135</v>
      </c>
      <c r="D465" s="28" t="s">
        <v>144</v>
      </c>
      <c r="E465" s="28">
        <v>39367</v>
      </c>
      <c r="F465" s="28" t="s">
        <v>153</v>
      </c>
      <c r="G465" s="28">
        <v>220</v>
      </c>
      <c r="H465" s="28">
        <v>5075</v>
      </c>
      <c r="I465" s="28">
        <v>2248</v>
      </c>
      <c r="J465" s="29">
        <v>2827</v>
      </c>
    </row>
    <row r="466" spans="2:10" x14ac:dyDescent="0.25">
      <c r="B466" s="120">
        <v>453</v>
      </c>
      <c r="C466" s="25" t="s">
        <v>135</v>
      </c>
      <c r="D466" s="25" t="s">
        <v>145</v>
      </c>
      <c r="E466" s="25">
        <v>39797</v>
      </c>
      <c r="F466" s="25" t="s">
        <v>153</v>
      </c>
      <c r="G466" s="25">
        <v>271</v>
      </c>
      <c r="H466" s="25">
        <v>6242</v>
      </c>
      <c r="I466" s="25">
        <v>2765</v>
      </c>
      <c r="J466" s="26">
        <v>3477</v>
      </c>
    </row>
    <row r="467" spans="2:10" x14ac:dyDescent="0.25">
      <c r="B467" s="120">
        <v>454</v>
      </c>
      <c r="C467" s="28" t="s">
        <v>137</v>
      </c>
      <c r="D467" s="28" t="s">
        <v>141</v>
      </c>
      <c r="E467" s="28">
        <v>39098</v>
      </c>
      <c r="F467" s="28" t="s">
        <v>174</v>
      </c>
      <c r="G467" s="28">
        <v>1300</v>
      </c>
      <c r="H467" s="28">
        <v>32955</v>
      </c>
      <c r="I467" s="28">
        <v>13286</v>
      </c>
      <c r="J467" s="29">
        <v>19669</v>
      </c>
    </row>
    <row r="468" spans="2:10" x14ac:dyDescent="0.25">
      <c r="B468" s="120">
        <v>455</v>
      </c>
      <c r="C468" s="25" t="s">
        <v>137</v>
      </c>
      <c r="D468" s="25" t="s">
        <v>141</v>
      </c>
      <c r="E468" s="25">
        <v>39756</v>
      </c>
      <c r="F468" s="25" t="s">
        <v>174</v>
      </c>
      <c r="G468" s="25">
        <v>1560</v>
      </c>
      <c r="H468" s="25">
        <v>39546</v>
      </c>
      <c r="I468" s="25">
        <v>15943</v>
      </c>
      <c r="J468" s="26">
        <v>23603</v>
      </c>
    </row>
    <row r="469" spans="2:10" x14ac:dyDescent="0.25">
      <c r="B469" s="120">
        <v>456</v>
      </c>
      <c r="C469" s="28" t="s">
        <v>132</v>
      </c>
      <c r="D469" s="28" t="s">
        <v>134</v>
      </c>
      <c r="E469" s="28">
        <v>39274</v>
      </c>
      <c r="F469" s="28" t="s">
        <v>174</v>
      </c>
      <c r="G469" s="28">
        <v>480</v>
      </c>
      <c r="H469" s="28">
        <v>11088</v>
      </c>
      <c r="I469" s="28">
        <v>4906</v>
      </c>
      <c r="J469" s="29">
        <v>6182</v>
      </c>
    </row>
    <row r="470" spans="2:10" x14ac:dyDescent="0.25">
      <c r="B470" s="120">
        <v>457</v>
      </c>
      <c r="C470" s="25" t="s">
        <v>137</v>
      </c>
      <c r="D470" s="25" t="s">
        <v>134</v>
      </c>
      <c r="E470" s="25">
        <v>39290</v>
      </c>
      <c r="F470" s="25" t="s">
        <v>174</v>
      </c>
      <c r="G470" s="25">
        <v>540</v>
      </c>
      <c r="H470" s="25">
        <v>10147</v>
      </c>
      <c r="I470" s="25">
        <v>4574</v>
      </c>
      <c r="J470" s="26">
        <v>5573</v>
      </c>
    </row>
    <row r="471" spans="2:10" x14ac:dyDescent="0.25">
      <c r="B471" s="120">
        <v>458</v>
      </c>
      <c r="C471" s="28" t="s">
        <v>132</v>
      </c>
      <c r="D471" s="28" t="s">
        <v>134</v>
      </c>
      <c r="E471" s="28">
        <v>39491</v>
      </c>
      <c r="F471" s="28" t="s">
        <v>174</v>
      </c>
      <c r="G471" s="28">
        <v>350</v>
      </c>
      <c r="H471" s="28">
        <v>8094</v>
      </c>
      <c r="I471" s="28">
        <v>3581</v>
      </c>
      <c r="J471" s="29">
        <v>4513</v>
      </c>
    </row>
    <row r="472" spans="2:10" x14ac:dyDescent="0.25">
      <c r="B472" s="120">
        <v>459</v>
      </c>
      <c r="C472" s="25" t="s">
        <v>137</v>
      </c>
      <c r="D472" s="25" t="s">
        <v>134</v>
      </c>
      <c r="E472" s="25">
        <v>39688</v>
      </c>
      <c r="F472" s="25" t="s">
        <v>174</v>
      </c>
      <c r="G472" s="25">
        <v>394</v>
      </c>
      <c r="H472" s="25">
        <v>7407</v>
      </c>
      <c r="I472" s="25">
        <v>3339</v>
      </c>
      <c r="J472" s="26">
        <v>4068</v>
      </c>
    </row>
    <row r="473" spans="2:10" x14ac:dyDescent="0.25">
      <c r="B473" s="120">
        <v>460</v>
      </c>
      <c r="C473" s="28" t="s">
        <v>135</v>
      </c>
      <c r="D473" s="28" t="s">
        <v>142</v>
      </c>
      <c r="E473" s="28">
        <v>39154</v>
      </c>
      <c r="F473" s="28" t="s">
        <v>174</v>
      </c>
      <c r="G473" s="28">
        <v>490</v>
      </c>
      <c r="H473" s="28">
        <v>12049</v>
      </c>
      <c r="I473" s="28">
        <v>4822</v>
      </c>
      <c r="J473" s="29">
        <v>7227</v>
      </c>
    </row>
    <row r="474" spans="2:10" x14ac:dyDescent="0.25">
      <c r="B474" s="120">
        <v>461</v>
      </c>
      <c r="C474" s="25" t="s">
        <v>137</v>
      </c>
      <c r="D474" s="25" t="s">
        <v>142</v>
      </c>
      <c r="E474" s="25">
        <v>39321</v>
      </c>
      <c r="F474" s="25" t="s">
        <v>174</v>
      </c>
      <c r="G474" s="25">
        <v>250</v>
      </c>
      <c r="H474" s="25">
        <v>4577</v>
      </c>
      <c r="I474" s="25">
        <v>2117</v>
      </c>
      <c r="J474" s="26">
        <v>2460</v>
      </c>
    </row>
    <row r="475" spans="2:10" x14ac:dyDescent="0.25">
      <c r="B475" s="120">
        <v>462</v>
      </c>
      <c r="C475" s="28" t="s">
        <v>135</v>
      </c>
      <c r="D475" s="28" t="s">
        <v>142</v>
      </c>
      <c r="E475" s="28">
        <v>39346</v>
      </c>
      <c r="F475" s="28" t="s">
        <v>174</v>
      </c>
      <c r="G475" s="28">
        <v>720</v>
      </c>
      <c r="H475" s="28">
        <v>16826</v>
      </c>
      <c r="I475" s="28">
        <v>7085</v>
      </c>
      <c r="J475" s="29">
        <v>9741</v>
      </c>
    </row>
    <row r="476" spans="2:10" x14ac:dyDescent="0.25">
      <c r="B476" s="120">
        <v>463</v>
      </c>
      <c r="C476" s="25" t="s">
        <v>135</v>
      </c>
      <c r="D476" s="25" t="s">
        <v>142</v>
      </c>
      <c r="E476" s="25">
        <v>39539</v>
      </c>
      <c r="F476" s="25" t="s">
        <v>174</v>
      </c>
      <c r="G476" s="25">
        <v>662</v>
      </c>
      <c r="H476" s="25">
        <v>15480</v>
      </c>
      <c r="I476" s="25">
        <v>6518</v>
      </c>
      <c r="J476" s="26">
        <v>8962</v>
      </c>
    </row>
    <row r="477" spans="2:10" x14ac:dyDescent="0.25">
      <c r="B477" s="120">
        <v>464</v>
      </c>
      <c r="C477" s="28" t="s">
        <v>132</v>
      </c>
      <c r="D477" s="28" t="s">
        <v>140</v>
      </c>
      <c r="E477" s="28">
        <v>39230</v>
      </c>
      <c r="F477" s="28" t="s">
        <v>154</v>
      </c>
      <c r="G477" s="28">
        <v>600</v>
      </c>
      <c r="H477" s="28">
        <v>12834</v>
      </c>
      <c r="I477" s="28">
        <v>6132</v>
      </c>
      <c r="J477" s="29">
        <v>6702</v>
      </c>
    </row>
    <row r="478" spans="2:10" x14ac:dyDescent="0.25">
      <c r="B478" s="120">
        <v>465</v>
      </c>
      <c r="C478" s="25" t="s">
        <v>132</v>
      </c>
      <c r="D478" s="25" t="s">
        <v>140</v>
      </c>
      <c r="E478" s="25">
        <v>39262</v>
      </c>
      <c r="F478" s="25" t="s">
        <v>154</v>
      </c>
      <c r="G478" s="25">
        <v>700</v>
      </c>
      <c r="H478" s="25">
        <v>12075</v>
      </c>
      <c r="I478" s="25">
        <v>5929</v>
      </c>
      <c r="J478" s="26">
        <v>6146</v>
      </c>
    </row>
    <row r="479" spans="2:10" x14ac:dyDescent="0.25">
      <c r="B479" s="120">
        <v>466</v>
      </c>
      <c r="C479" s="28" t="s">
        <v>132</v>
      </c>
      <c r="D479" s="28" t="s">
        <v>140</v>
      </c>
      <c r="E479" s="28">
        <v>39553</v>
      </c>
      <c r="F479" s="28" t="s">
        <v>154</v>
      </c>
      <c r="G479" s="28">
        <v>560</v>
      </c>
      <c r="H479" s="28">
        <v>9660</v>
      </c>
      <c r="I479" s="28">
        <v>4743</v>
      </c>
      <c r="J479" s="29">
        <v>4917</v>
      </c>
    </row>
    <row r="480" spans="2:10" x14ac:dyDescent="0.25">
      <c r="B480" s="120">
        <v>467</v>
      </c>
      <c r="C480" s="25" t="s">
        <v>132</v>
      </c>
      <c r="D480" s="25" t="s">
        <v>140</v>
      </c>
      <c r="E480" s="25">
        <v>39794</v>
      </c>
      <c r="F480" s="25" t="s">
        <v>154</v>
      </c>
      <c r="G480" s="25">
        <v>480</v>
      </c>
      <c r="H480" s="25">
        <v>10267</v>
      </c>
      <c r="I480" s="25">
        <v>4906</v>
      </c>
      <c r="J480" s="26">
        <v>5361</v>
      </c>
    </row>
    <row r="481" spans="2:10" x14ac:dyDescent="0.25">
      <c r="B481" s="120">
        <v>468</v>
      </c>
      <c r="C481" s="28" t="s">
        <v>137</v>
      </c>
      <c r="D481" s="28" t="s">
        <v>143</v>
      </c>
      <c r="E481" s="28">
        <v>39443</v>
      </c>
      <c r="F481" s="28" t="s">
        <v>154</v>
      </c>
      <c r="G481" s="28">
        <v>120</v>
      </c>
      <c r="H481" s="28">
        <v>2628</v>
      </c>
      <c r="I481" s="28">
        <v>1181</v>
      </c>
      <c r="J481" s="29">
        <v>1447</v>
      </c>
    </row>
    <row r="482" spans="2:10" x14ac:dyDescent="0.25">
      <c r="B482" s="120">
        <v>469</v>
      </c>
      <c r="C482" s="25" t="s">
        <v>137</v>
      </c>
      <c r="D482" s="25" t="s">
        <v>143</v>
      </c>
      <c r="E482" s="25">
        <v>39591</v>
      </c>
      <c r="F482" s="25" t="s">
        <v>154</v>
      </c>
      <c r="G482" s="25">
        <v>151</v>
      </c>
      <c r="H482" s="25">
        <v>3311</v>
      </c>
      <c r="I482" s="25">
        <v>1488</v>
      </c>
      <c r="J482" s="26">
        <v>1823</v>
      </c>
    </row>
    <row r="483" spans="2:10" x14ac:dyDescent="0.25">
      <c r="B483" s="120">
        <v>470</v>
      </c>
      <c r="C483" s="28" t="s">
        <v>135</v>
      </c>
      <c r="D483" s="28" t="s">
        <v>144</v>
      </c>
      <c r="E483" s="28">
        <v>39281</v>
      </c>
      <c r="F483" s="28" t="s">
        <v>154</v>
      </c>
      <c r="G483" s="28">
        <v>480</v>
      </c>
      <c r="H483" s="28">
        <v>10877</v>
      </c>
      <c r="I483" s="28">
        <v>4906</v>
      </c>
      <c r="J483" s="29">
        <v>5971</v>
      </c>
    </row>
    <row r="484" spans="2:10" x14ac:dyDescent="0.25">
      <c r="B484" s="120">
        <v>471</v>
      </c>
      <c r="C484" s="25" t="s">
        <v>135</v>
      </c>
      <c r="D484" s="25" t="s">
        <v>144</v>
      </c>
      <c r="E484" s="25">
        <v>39498</v>
      </c>
      <c r="F484" s="25" t="s">
        <v>154</v>
      </c>
      <c r="G484" s="25">
        <v>590</v>
      </c>
      <c r="H484" s="25">
        <v>13379</v>
      </c>
      <c r="I484" s="25">
        <v>6034</v>
      </c>
      <c r="J484" s="26">
        <v>7345</v>
      </c>
    </row>
    <row r="485" spans="2:10" x14ac:dyDescent="0.25">
      <c r="B485" s="120">
        <v>472</v>
      </c>
      <c r="C485" s="28" t="s">
        <v>132</v>
      </c>
      <c r="D485" s="28" t="s">
        <v>133</v>
      </c>
      <c r="E485" s="28">
        <v>39723</v>
      </c>
      <c r="F485" s="28" t="s">
        <v>173</v>
      </c>
      <c r="G485" s="28">
        <v>602</v>
      </c>
      <c r="H485" s="28">
        <v>14382</v>
      </c>
      <c r="I485" s="28">
        <v>6152</v>
      </c>
      <c r="J485" s="29">
        <v>8230</v>
      </c>
    </row>
    <row r="486" spans="2:10" x14ac:dyDescent="0.25">
      <c r="B486" s="120">
        <v>473</v>
      </c>
      <c r="C486" s="25" t="s">
        <v>132</v>
      </c>
      <c r="D486" s="25" t="s">
        <v>134</v>
      </c>
      <c r="E486" s="25">
        <v>39805</v>
      </c>
      <c r="F486" s="25" t="s">
        <v>173</v>
      </c>
      <c r="G486" s="25">
        <v>949</v>
      </c>
      <c r="H486" s="25">
        <v>16313</v>
      </c>
      <c r="I486" s="25">
        <v>8038</v>
      </c>
      <c r="J486" s="26">
        <v>8275</v>
      </c>
    </row>
    <row r="487" spans="2:10" x14ac:dyDescent="0.25">
      <c r="B487" s="120">
        <v>474</v>
      </c>
      <c r="C487" s="28" t="s">
        <v>135</v>
      </c>
      <c r="D487" s="28" t="s">
        <v>136</v>
      </c>
      <c r="E487" s="28">
        <v>39695</v>
      </c>
      <c r="F487" s="28" t="s">
        <v>173</v>
      </c>
      <c r="G487" s="28">
        <v>278</v>
      </c>
      <c r="H487" s="28">
        <v>6644</v>
      </c>
      <c r="I487" s="28">
        <v>2842</v>
      </c>
      <c r="J487" s="29">
        <v>3802</v>
      </c>
    </row>
    <row r="488" spans="2:10" x14ac:dyDescent="0.25">
      <c r="B488" s="120">
        <v>475</v>
      </c>
      <c r="C488" s="25" t="s">
        <v>137</v>
      </c>
      <c r="D488" s="25" t="s">
        <v>138</v>
      </c>
      <c r="E488" s="25">
        <v>39762</v>
      </c>
      <c r="F488" s="25" t="s">
        <v>173</v>
      </c>
      <c r="G488" s="25">
        <v>601</v>
      </c>
      <c r="H488" s="25">
        <v>12439</v>
      </c>
      <c r="I488" s="25">
        <v>5910</v>
      </c>
      <c r="J488" s="26">
        <v>6529</v>
      </c>
    </row>
    <row r="489" spans="2:10" x14ac:dyDescent="0.25">
      <c r="B489" s="120">
        <v>476</v>
      </c>
      <c r="C489" s="28" t="s">
        <v>137</v>
      </c>
      <c r="D489" s="28" t="s">
        <v>139</v>
      </c>
      <c r="E489" s="28">
        <v>39224</v>
      </c>
      <c r="F489" s="28" t="s">
        <v>173</v>
      </c>
      <c r="G489" s="28">
        <v>770</v>
      </c>
      <c r="H489" s="28">
        <v>15546</v>
      </c>
      <c r="I489" s="28">
        <v>6522</v>
      </c>
      <c r="J489" s="29">
        <v>9024</v>
      </c>
    </row>
    <row r="490" spans="2:10" x14ac:dyDescent="0.25">
      <c r="B490" s="120">
        <v>477</v>
      </c>
      <c r="C490" s="25" t="s">
        <v>137</v>
      </c>
      <c r="D490" s="25" t="s">
        <v>139</v>
      </c>
      <c r="E490" s="25">
        <v>39736</v>
      </c>
      <c r="F490" s="25" t="s">
        <v>173</v>
      </c>
      <c r="G490" s="25">
        <v>693</v>
      </c>
      <c r="H490" s="25">
        <v>13991</v>
      </c>
      <c r="I490" s="25">
        <v>5870</v>
      </c>
      <c r="J490" s="26">
        <v>8121</v>
      </c>
    </row>
    <row r="491" spans="2:10" x14ac:dyDescent="0.25">
      <c r="B491" s="120">
        <v>478</v>
      </c>
      <c r="C491" s="28" t="s">
        <v>132</v>
      </c>
      <c r="D491" s="28" t="s">
        <v>139</v>
      </c>
      <c r="E491" s="28">
        <v>39093</v>
      </c>
      <c r="F491" s="28" t="s">
        <v>155</v>
      </c>
      <c r="G491" s="28">
        <v>900</v>
      </c>
      <c r="H491" s="28">
        <v>21717</v>
      </c>
      <c r="I491" s="28">
        <v>9198</v>
      </c>
      <c r="J491" s="29">
        <v>12519</v>
      </c>
    </row>
    <row r="492" spans="2:10" x14ac:dyDescent="0.25">
      <c r="B492" s="120">
        <v>479</v>
      </c>
      <c r="C492" s="25" t="s">
        <v>132</v>
      </c>
      <c r="D492" s="25" t="s">
        <v>139</v>
      </c>
      <c r="E492" s="25">
        <v>39555</v>
      </c>
      <c r="F492" s="25" t="s">
        <v>155</v>
      </c>
      <c r="G492" s="25">
        <v>810</v>
      </c>
      <c r="H492" s="25">
        <v>19545</v>
      </c>
      <c r="I492" s="25">
        <v>8278</v>
      </c>
      <c r="J492" s="26">
        <v>11267</v>
      </c>
    </row>
    <row r="493" spans="2:10" x14ac:dyDescent="0.25">
      <c r="B493" s="120">
        <v>480</v>
      </c>
      <c r="C493" s="28" t="s">
        <v>137</v>
      </c>
      <c r="D493" s="28" t="s">
        <v>143</v>
      </c>
      <c r="E493" s="28">
        <v>39230</v>
      </c>
      <c r="F493" s="28" t="s">
        <v>155</v>
      </c>
      <c r="G493" s="28">
        <v>1120</v>
      </c>
      <c r="H493" s="28">
        <v>23710</v>
      </c>
      <c r="I493" s="28">
        <v>11446</v>
      </c>
      <c r="J493" s="29">
        <v>12264</v>
      </c>
    </row>
    <row r="494" spans="2:10" x14ac:dyDescent="0.25">
      <c r="B494" s="120">
        <v>481</v>
      </c>
      <c r="C494" s="25" t="s">
        <v>137</v>
      </c>
      <c r="D494" s="25" t="s">
        <v>143</v>
      </c>
      <c r="E494" s="25">
        <v>39561</v>
      </c>
      <c r="F494" s="25" t="s">
        <v>155</v>
      </c>
      <c r="G494" s="25">
        <v>1411</v>
      </c>
      <c r="H494" s="25">
        <v>29875</v>
      </c>
      <c r="I494" s="25">
        <v>14422</v>
      </c>
      <c r="J494" s="26">
        <v>15453</v>
      </c>
    </row>
    <row r="495" spans="2:10" x14ac:dyDescent="0.25">
      <c r="B495" s="120">
        <v>482</v>
      </c>
      <c r="C495" s="28" t="s">
        <v>135</v>
      </c>
      <c r="D495" s="28" t="s">
        <v>138</v>
      </c>
      <c r="E495" s="28">
        <v>39328</v>
      </c>
      <c r="F495" s="28" t="s">
        <v>155</v>
      </c>
      <c r="G495" s="28">
        <v>1300</v>
      </c>
      <c r="H495" s="28">
        <v>27235</v>
      </c>
      <c r="I495" s="28">
        <v>12792</v>
      </c>
      <c r="J495" s="29">
        <v>14443</v>
      </c>
    </row>
    <row r="496" spans="2:10" x14ac:dyDescent="0.25">
      <c r="B496" s="120">
        <v>483</v>
      </c>
      <c r="C496" s="25" t="s">
        <v>135</v>
      </c>
      <c r="D496" s="25" t="s">
        <v>138</v>
      </c>
      <c r="E496" s="25">
        <v>39805</v>
      </c>
      <c r="F496" s="25" t="s">
        <v>155</v>
      </c>
      <c r="G496" s="25">
        <v>1014</v>
      </c>
      <c r="H496" s="25">
        <v>21243</v>
      </c>
      <c r="I496" s="25">
        <v>9978</v>
      </c>
      <c r="J496" s="26">
        <v>11265</v>
      </c>
    </row>
    <row r="497" spans="2:10" x14ac:dyDescent="0.25">
      <c r="B497" s="120">
        <v>484</v>
      </c>
      <c r="C497" s="28" t="s">
        <v>137</v>
      </c>
      <c r="D497" s="28" t="s">
        <v>144</v>
      </c>
      <c r="E497" s="28">
        <v>39276</v>
      </c>
      <c r="F497" s="28" t="s">
        <v>155</v>
      </c>
      <c r="G497" s="28">
        <v>650</v>
      </c>
      <c r="H497" s="28">
        <v>12526</v>
      </c>
      <c r="I497" s="28">
        <v>5506</v>
      </c>
      <c r="J497" s="29">
        <v>7020</v>
      </c>
    </row>
    <row r="498" spans="2:10" x14ac:dyDescent="0.25">
      <c r="B498" s="120">
        <v>485</v>
      </c>
      <c r="C498" s="25" t="s">
        <v>137</v>
      </c>
      <c r="D498" s="25" t="s">
        <v>144</v>
      </c>
      <c r="E498" s="25">
        <v>39723</v>
      </c>
      <c r="F498" s="25" t="s">
        <v>155</v>
      </c>
      <c r="G498" s="25">
        <v>800</v>
      </c>
      <c r="H498" s="25">
        <v>15407</v>
      </c>
      <c r="I498" s="25">
        <v>6772</v>
      </c>
      <c r="J498" s="26">
        <v>8635</v>
      </c>
    </row>
    <row r="499" spans="2:10" x14ac:dyDescent="0.25">
      <c r="B499" s="120">
        <v>486</v>
      </c>
      <c r="C499" s="28" t="s">
        <v>135</v>
      </c>
      <c r="D499" s="28" t="s">
        <v>139</v>
      </c>
      <c r="E499" s="28">
        <v>39086</v>
      </c>
      <c r="F499" s="28" t="s">
        <v>156</v>
      </c>
      <c r="G499" s="28">
        <v>260</v>
      </c>
      <c r="H499" s="28">
        <v>6373</v>
      </c>
      <c r="I499" s="28">
        <v>2657</v>
      </c>
      <c r="J499" s="29">
        <v>3716</v>
      </c>
    </row>
    <row r="500" spans="2:10" x14ac:dyDescent="0.25">
      <c r="B500" s="120">
        <v>487</v>
      </c>
      <c r="C500" s="25" t="s">
        <v>132</v>
      </c>
      <c r="D500" s="25" t="s">
        <v>139</v>
      </c>
      <c r="E500" s="25">
        <v>39127</v>
      </c>
      <c r="F500" s="25" t="s">
        <v>156</v>
      </c>
      <c r="G500" s="25">
        <v>480</v>
      </c>
      <c r="H500" s="25">
        <v>9624</v>
      </c>
      <c r="I500" s="25">
        <v>4723</v>
      </c>
      <c r="J500" s="26">
        <v>4901</v>
      </c>
    </row>
    <row r="501" spans="2:10" x14ac:dyDescent="0.25">
      <c r="B501" s="120">
        <v>488</v>
      </c>
      <c r="C501" s="28" t="s">
        <v>137</v>
      </c>
      <c r="D501" s="28" t="s">
        <v>139</v>
      </c>
      <c r="E501" s="28">
        <v>39258</v>
      </c>
      <c r="F501" s="28" t="s">
        <v>156</v>
      </c>
      <c r="G501" s="28">
        <v>360</v>
      </c>
      <c r="H501" s="28">
        <v>8834</v>
      </c>
      <c r="I501" s="28">
        <v>3679</v>
      </c>
      <c r="J501" s="29">
        <v>5155</v>
      </c>
    </row>
    <row r="502" spans="2:10" x14ac:dyDescent="0.25">
      <c r="B502" s="120">
        <v>489</v>
      </c>
      <c r="C502" s="25" t="s">
        <v>137</v>
      </c>
      <c r="D502" s="25" t="s">
        <v>139</v>
      </c>
      <c r="E502" s="25">
        <v>39504</v>
      </c>
      <c r="F502" s="25" t="s">
        <v>156</v>
      </c>
      <c r="G502" s="25">
        <v>324</v>
      </c>
      <c r="H502" s="25">
        <v>7951</v>
      </c>
      <c r="I502" s="25">
        <v>3311</v>
      </c>
      <c r="J502" s="26">
        <v>4640</v>
      </c>
    </row>
    <row r="503" spans="2:10" x14ac:dyDescent="0.25">
      <c r="B503" s="120">
        <v>490</v>
      </c>
      <c r="C503" s="28" t="s">
        <v>132</v>
      </c>
      <c r="D503" s="28" t="s">
        <v>139</v>
      </c>
      <c r="E503" s="28">
        <v>39507</v>
      </c>
      <c r="F503" s="28" t="s">
        <v>156</v>
      </c>
      <c r="G503" s="28">
        <v>432</v>
      </c>
      <c r="H503" s="28">
        <v>8662</v>
      </c>
      <c r="I503" s="28">
        <v>4251</v>
      </c>
      <c r="J503" s="29">
        <v>4411</v>
      </c>
    </row>
    <row r="504" spans="2:10" x14ac:dyDescent="0.25">
      <c r="B504" s="120">
        <v>491</v>
      </c>
      <c r="C504" s="25" t="s">
        <v>135</v>
      </c>
      <c r="D504" s="25" t="s">
        <v>139</v>
      </c>
      <c r="E504" s="25">
        <v>39574</v>
      </c>
      <c r="F504" s="25" t="s">
        <v>156</v>
      </c>
      <c r="G504" s="25">
        <v>234</v>
      </c>
      <c r="H504" s="25">
        <v>5736</v>
      </c>
      <c r="I504" s="25">
        <v>2391</v>
      </c>
      <c r="J504" s="26">
        <v>3345</v>
      </c>
    </row>
    <row r="505" spans="2:10" x14ac:dyDescent="0.25">
      <c r="B505" s="120">
        <v>492</v>
      </c>
      <c r="C505" s="28" t="s">
        <v>132</v>
      </c>
      <c r="D505" s="28" t="s">
        <v>133</v>
      </c>
      <c r="E505" s="28">
        <v>39084</v>
      </c>
      <c r="F505" s="28" t="s">
        <v>156</v>
      </c>
      <c r="G505" s="28">
        <v>90</v>
      </c>
      <c r="H505" s="28">
        <v>1761</v>
      </c>
      <c r="I505" s="28">
        <v>762</v>
      </c>
      <c r="J505" s="29">
        <v>999</v>
      </c>
    </row>
    <row r="506" spans="2:10" x14ac:dyDescent="0.25">
      <c r="B506" s="120">
        <v>493</v>
      </c>
      <c r="C506" s="25" t="s">
        <v>137</v>
      </c>
      <c r="D506" s="25" t="s">
        <v>133</v>
      </c>
      <c r="E506" s="25">
        <v>39353</v>
      </c>
      <c r="F506" s="25" t="s">
        <v>156</v>
      </c>
      <c r="G506" s="25">
        <v>500</v>
      </c>
      <c r="H506" s="25">
        <v>8725</v>
      </c>
      <c r="I506" s="25">
        <v>4235</v>
      </c>
      <c r="J506" s="26">
        <v>4490</v>
      </c>
    </row>
    <row r="507" spans="2:10" x14ac:dyDescent="0.25">
      <c r="B507" s="120">
        <v>494</v>
      </c>
      <c r="C507" s="28" t="s">
        <v>137</v>
      </c>
      <c r="D507" s="28" t="s">
        <v>133</v>
      </c>
      <c r="E507" s="28">
        <v>39365</v>
      </c>
      <c r="F507" s="28" t="s">
        <v>156</v>
      </c>
      <c r="G507" s="28">
        <v>420</v>
      </c>
      <c r="H507" s="28">
        <v>8354</v>
      </c>
      <c r="I507" s="28">
        <v>3557</v>
      </c>
      <c r="J507" s="29">
        <v>4797</v>
      </c>
    </row>
    <row r="508" spans="2:10" x14ac:dyDescent="0.25">
      <c r="B508" s="120">
        <v>495</v>
      </c>
      <c r="C508" s="25" t="s">
        <v>135</v>
      </c>
      <c r="D508" s="25" t="s">
        <v>133</v>
      </c>
      <c r="E508" s="25">
        <v>39434</v>
      </c>
      <c r="F508" s="25" t="s">
        <v>156</v>
      </c>
      <c r="G508" s="25">
        <v>550</v>
      </c>
      <c r="H508" s="25">
        <v>11363</v>
      </c>
      <c r="I508" s="25">
        <v>4659</v>
      </c>
      <c r="J508" s="26">
        <v>6704</v>
      </c>
    </row>
    <row r="509" spans="2:10" x14ac:dyDescent="0.25">
      <c r="B509" s="120">
        <v>496</v>
      </c>
      <c r="C509" s="28" t="s">
        <v>132</v>
      </c>
      <c r="D509" s="28" t="s">
        <v>133</v>
      </c>
      <c r="E509" s="28">
        <v>39479</v>
      </c>
      <c r="F509" s="28" t="s">
        <v>156</v>
      </c>
      <c r="G509" s="28">
        <v>77</v>
      </c>
      <c r="H509" s="28">
        <v>1514</v>
      </c>
      <c r="I509" s="28">
        <v>655</v>
      </c>
      <c r="J509" s="29">
        <v>859</v>
      </c>
    </row>
    <row r="510" spans="2:10" x14ac:dyDescent="0.25">
      <c r="B510" s="120">
        <v>497</v>
      </c>
      <c r="C510" s="25" t="s">
        <v>135</v>
      </c>
      <c r="D510" s="25" t="s">
        <v>133</v>
      </c>
      <c r="E510" s="25">
        <v>39491</v>
      </c>
      <c r="F510" s="25" t="s">
        <v>156</v>
      </c>
      <c r="G510" s="25">
        <v>473</v>
      </c>
      <c r="H510" s="25">
        <v>9772</v>
      </c>
      <c r="I510" s="25">
        <v>4007</v>
      </c>
      <c r="J510" s="26">
        <v>5765</v>
      </c>
    </row>
    <row r="511" spans="2:10" x14ac:dyDescent="0.25">
      <c r="B511" s="120">
        <v>498</v>
      </c>
      <c r="C511" s="28" t="s">
        <v>137</v>
      </c>
      <c r="D511" s="28" t="s">
        <v>133</v>
      </c>
      <c r="E511" s="28">
        <v>39555</v>
      </c>
      <c r="F511" s="28" t="s">
        <v>156</v>
      </c>
      <c r="G511" s="28">
        <v>361</v>
      </c>
      <c r="H511" s="28">
        <v>7184</v>
      </c>
      <c r="I511" s="28">
        <v>3059</v>
      </c>
      <c r="J511" s="29">
        <v>4125</v>
      </c>
    </row>
    <row r="512" spans="2:10" x14ac:dyDescent="0.25">
      <c r="B512" s="120">
        <v>499</v>
      </c>
      <c r="C512" s="25" t="s">
        <v>137</v>
      </c>
      <c r="D512" s="25" t="s">
        <v>133</v>
      </c>
      <c r="E512" s="25">
        <v>39780</v>
      </c>
      <c r="F512" s="25" t="s">
        <v>156</v>
      </c>
      <c r="G512" s="25">
        <v>430</v>
      </c>
      <c r="H512" s="25">
        <v>7504</v>
      </c>
      <c r="I512" s="25">
        <v>3642</v>
      </c>
      <c r="J512" s="26">
        <v>3862</v>
      </c>
    </row>
    <row r="513" spans="2:10" x14ac:dyDescent="0.25">
      <c r="B513" s="120">
        <v>500</v>
      </c>
      <c r="C513" s="28" t="s">
        <v>135</v>
      </c>
      <c r="D513" s="28" t="s">
        <v>140</v>
      </c>
      <c r="E513" s="28">
        <v>39090</v>
      </c>
      <c r="F513" s="28" t="s">
        <v>156</v>
      </c>
      <c r="G513" s="28">
        <v>50</v>
      </c>
      <c r="H513" s="28">
        <v>984</v>
      </c>
      <c r="I513" s="28">
        <v>423</v>
      </c>
      <c r="J513" s="29">
        <v>561</v>
      </c>
    </row>
    <row r="514" spans="2:10" x14ac:dyDescent="0.25">
      <c r="B514" s="120">
        <v>501</v>
      </c>
      <c r="C514" s="25" t="s">
        <v>132</v>
      </c>
      <c r="D514" s="25" t="s">
        <v>140</v>
      </c>
      <c r="E514" s="25">
        <v>39111</v>
      </c>
      <c r="F514" s="25" t="s">
        <v>156</v>
      </c>
      <c r="G514" s="25">
        <v>500</v>
      </c>
      <c r="H514" s="25">
        <v>10095</v>
      </c>
      <c r="I514" s="25">
        <v>4920</v>
      </c>
      <c r="J514" s="26">
        <v>5175</v>
      </c>
    </row>
    <row r="515" spans="2:10" x14ac:dyDescent="0.25">
      <c r="B515" s="120">
        <v>502</v>
      </c>
      <c r="C515" s="28" t="s">
        <v>137</v>
      </c>
      <c r="D515" s="28" t="s">
        <v>140</v>
      </c>
      <c r="E515" s="28">
        <v>39237</v>
      </c>
      <c r="F515" s="28" t="s">
        <v>156</v>
      </c>
      <c r="G515" s="28">
        <v>750</v>
      </c>
      <c r="H515" s="28">
        <v>17588</v>
      </c>
      <c r="I515" s="28">
        <v>7380</v>
      </c>
      <c r="J515" s="29">
        <v>10208</v>
      </c>
    </row>
    <row r="516" spans="2:10" x14ac:dyDescent="0.25">
      <c r="B516" s="120">
        <v>503</v>
      </c>
      <c r="C516" s="25" t="s">
        <v>137</v>
      </c>
      <c r="D516" s="25" t="s">
        <v>140</v>
      </c>
      <c r="E516" s="25">
        <v>39239</v>
      </c>
      <c r="F516" s="25" t="s">
        <v>156</v>
      </c>
      <c r="G516" s="25">
        <v>770</v>
      </c>
      <c r="H516" s="25">
        <v>18442</v>
      </c>
      <c r="I516" s="25">
        <v>7577</v>
      </c>
      <c r="J516" s="26">
        <v>10865</v>
      </c>
    </row>
    <row r="517" spans="2:10" x14ac:dyDescent="0.25">
      <c r="B517" s="120">
        <v>504</v>
      </c>
      <c r="C517" s="28" t="s">
        <v>135</v>
      </c>
      <c r="D517" s="28" t="s">
        <v>140</v>
      </c>
      <c r="E517" s="28">
        <v>39412</v>
      </c>
      <c r="F517" s="28" t="s">
        <v>156</v>
      </c>
      <c r="G517" s="28">
        <v>150</v>
      </c>
      <c r="H517" s="28">
        <v>3133</v>
      </c>
      <c r="I517" s="28">
        <v>1270</v>
      </c>
      <c r="J517" s="29">
        <v>1863</v>
      </c>
    </row>
    <row r="518" spans="2:10" x14ac:dyDescent="0.25">
      <c r="B518" s="120">
        <v>505</v>
      </c>
      <c r="C518" s="25" t="s">
        <v>135</v>
      </c>
      <c r="D518" s="25" t="s">
        <v>140</v>
      </c>
      <c r="E518" s="25">
        <v>39471</v>
      </c>
      <c r="F518" s="25" t="s">
        <v>156</v>
      </c>
      <c r="G518" s="25">
        <v>40</v>
      </c>
      <c r="H518" s="25">
        <v>787</v>
      </c>
      <c r="I518" s="25">
        <v>338</v>
      </c>
      <c r="J518" s="26">
        <v>449</v>
      </c>
    </row>
    <row r="519" spans="2:10" x14ac:dyDescent="0.25">
      <c r="B519" s="120">
        <v>506</v>
      </c>
      <c r="C519" s="28" t="s">
        <v>137</v>
      </c>
      <c r="D519" s="28" t="s">
        <v>140</v>
      </c>
      <c r="E519" s="28">
        <v>39587</v>
      </c>
      <c r="F519" s="28" t="s">
        <v>156</v>
      </c>
      <c r="G519" s="28">
        <v>616</v>
      </c>
      <c r="H519" s="28">
        <v>14754</v>
      </c>
      <c r="I519" s="28">
        <v>6062</v>
      </c>
      <c r="J519" s="29">
        <v>8692</v>
      </c>
    </row>
    <row r="520" spans="2:10" x14ac:dyDescent="0.25">
      <c r="B520" s="120">
        <v>507</v>
      </c>
      <c r="C520" s="25" t="s">
        <v>135</v>
      </c>
      <c r="D520" s="25" t="s">
        <v>140</v>
      </c>
      <c r="E520" s="25">
        <v>39590</v>
      </c>
      <c r="F520" s="25" t="s">
        <v>156</v>
      </c>
      <c r="G520" s="25">
        <v>120</v>
      </c>
      <c r="H520" s="25">
        <v>2506</v>
      </c>
      <c r="I520" s="25">
        <v>1016</v>
      </c>
      <c r="J520" s="26">
        <v>1490</v>
      </c>
    </row>
    <row r="521" spans="2:10" x14ac:dyDescent="0.25">
      <c r="B521" s="120">
        <v>508</v>
      </c>
      <c r="C521" s="28" t="s">
        <v>132</v>
      </c>
      <c r="D521" s="28" t="s">
        <v>140</v>
      </c>
      <c r="E521" s="28">
        <v>39667</v>
      </c>
      <c r="F521" s="28" t="s">
        <v>156</v>
      </c>
      <c r="G521" s="28">
        <v>400</v>
      </c>
      <c r="H521" s="28">
        <v>8076</v>
      </c>
      <c r="I521" s="28">
        <v>3936</v>
      </c>
      <c r="J521" s="29">
        <v>4140</v>
      </c>
    </row>
    <row r="522" spans="2:10" x14ac:dyDescent="0.25">
      <c r="B522" s="120">
        <v>509</v>
      </c>
      <c r="C522" s="25" t="s">
        <v>137</v>
      </c>
      <c r="D522" s="25" t="s">
        <v>140</v>
      </c>
      <c r="E522" s="25">
        <v>39700</v>
      </c>
      <c r="F522" s="25" t="s">
        <v>156</v>
      </c>
      <c r="G522" s="25">
        <v>600</v>
      </c>
      <c r="H522" s="25">
        <v>14070</v>
      </c>
      <c r="I522" s="25">
        <v>5904</v>
      </c>
      <c r="J522" s="26">
        <v>8166</v>
      </c>
    </row>
    <row r="523" spans="2:10" x14ac:dyDescent="0.25">
      <c r="B523" s="120">
        <v>510</v>
      </c>
      <c r="C523" s="28" t="s">
        <v>137</v>
      </c>
      <c r="D523" s="28" t="s">
        <v>141</v>
      </c>
      <c r="E523" s="28">
        <v>39147</v>
      </c>
      <c r="F523" s="28" t="s">
        <v>156</v>
      </c>
      <c r="G523" s="28">
        <v>60</v>
      </c>
      <c r="H523" s="28">
        <v>1217</v>
      </c>
      <c r="I523" s="28">
        <v>508</v>
      </c>
      <c r="J523" s="29">
        <v>709</v>
      </c>
    </row>
    <row r="524" spans="2:10" x14ac:dyDescent="0.25">
      <c r="B524" s="120">
        <v>511</v>
      </c>
      <c r="C524" s="25" t="s">
        <v>135</v>
      </c>
      <c r="D524" s="25" t="s">
        <v>141</v>
      </c>
      <c r="E524" s="25">
        <v>39169</v>
      </c>
      <c r="F524" s="25" t="s">
        <v>156</v>
      </c>
      <c r="G524" s="25">
        <v>150</v>
      </c>
      <c r="H524" s="25">
        <v>3219</v>
      </c>
      <c r="I524" s="25">
        <v>1533</v>
      </c>
      <c r="J524" s="26">
        <v>1686</v>
      </c>
    </row>
    <row r="525" spans="2:10" x14ac:dyDescent="0.25">
      <c r="B525" s="120">
        <v>512</v>
      </c>
      <c r="C525" s="28" t="s">
        <v>135</v>
      </c>
      <c r="D525" s="28" t="s">
        <v>141</v>
      </c>
      <c r="E525" s="28">
        <v>39269</v>
      </c>
      <c r="F525" s="28" t="s">
        <v>156</v>
      </c>
      <c r="G525" s="28">
        <v>420</v>
      </c>
      <c r="H525" s="28">
        <v>10420</v>
      </c>
      <c r="I525" s="28">
        <v>4292</v>
      </c>
      <c r="J525" s="29">
        <v>6128</v>
      </c>
    </row>
    <row r="526" spans="2:10" x14ac:dyDescent="0.25">
      <c r="B526" s="120">
        <v>513</v>
      </c>
      <c r="C526" s="25" t="s">
        <v>135</v>
      </c>
      <c r="D526" s="25" t="s">
        <v>141</v>
      </c>
      <c r="E526" s="25">
        <v>39468</v>
      </c>
      <c r="F526" s="25" t="s">
        <v>156</v>
      </c>
      <c r="G526" s="25">
        <v>180</v>
      </c>
      <c r="H526" s="25">
        <v>3863</v>
      </c>
      <c r="I526" s="25">
        <v>1840</v>
      </c>
      <c r="J526" s="26">
        <v>2023</v>
      </c>
    </row>
    <row r="527" spans="2:10" x14ac:dyDescent="0.25">
      <c r="B527" s="120">
        <v>514</v>
      </c>
      <c r="C527" s="28" t="s">
        <v>135</v>
      </c>
      <c r="D527" s="28" t="s">
        <v>141</v>
      </c>
      <c r="E527" s="28">
        <v>39582</v>
      </c>
      <c r="F527" s="28" t="s">
        <v>156</v>
      </c>
      <c r="G527" s="28">
        <v>504</v>
      </c>
      <c r="H527" s="28">
        <v>12504</v>
      </c>
      <c r="I527" s="28">
        <v>5150</v>
      </c>
      <c r="J527" s="29">
        <v>7354</v>
      </c>
    </row>
    <row r="528" spans="2:10" x14ac:dyDescent="0.25">
      <c r="B528" s="120">
        <v>515</v>
      </c>
      <c r="C528" s="25" t="s">
        <v>137</v>
      </c>
      <c r="D528" s="25" t="s">
        <v>141</v>
      </c>
      <c r="E528" s="25">
        <v>39680</v>
      </c>
      <c r="F528" s="25" t="s">
        <v>156</v>
      </c>
      <c r="G528" s="25">
        <v>72</v>
      </c>
      <c r="H528" s="25">
        <v>1460</v>
      </c>
      <c r="I528" s="25">
        <v>610</v>
      </c>
      <c r="J528" s="26">
        <v>850</v>
      </c>
    </row>
    <row r="529" spans="2:10" x14ac:dyDescent="0.25">
      <c r="B529" s="120">
        <v>516</v>
      </c>
      <c r="C529" s="28" t="s">
        <v>135</v>
      </c>
      <c r="D529" s="28" t="s">
        <v>134</v>
      </c>
      <c r="E529" s="28">
        <v>39114</v>
      </c>
      <c r="F529" s="28" t="s">
        <v>156</v>
      </c>
      <c r="G529" s="28">
        <v>150</v>
      </c>
      <c r="H529" s="28">
        <v>3162</v>
      </c>
      <c r="I529" s="28">
        <v>1271</v>
      </c>
      <c r="J529" s="29">
        <v>1891</v>
      </c>
    </row>
    <row r="530" spans="2:10" x14ac:dyDescent="0.25">
      <c r="B530" s="120">
        <v>517</v>
      </c>
      <c r="C530" s="25" t="s">
        <v>132</v>
      </c>
      <c r="D530" s="25" t="s">
        <v>134</v>
      </c>
      <c r="E530" s="25">
        <v>39162</v>
      </c>
      <c r="F530" s="25" t="s">
        <v>156</v>
      </c>
      <c r="G530" s="25">
        <v>330</v>
      </c>
      <c r="H530" s="25">
        <v>7240</v>
      </c>
      <c r="I530" s="25">
        <v>3247</v>
      </c>
      <c r="J530" s="26">
        <v>3993</v>
      </c>
    </row>
    <row r="531" spans="2:10" x14ac:dyDescent="0.25">
      <c r="B531" s="120">
        <v>518</v>
      </c>
      <c r="C531" s="28" t="s">
        <v>135</v>
      </c>
      <c r="D531" s="28" t="s">
        <v>134</v>
      </c>
      <c r="E531" s="28">
        <v>39219</v>
      </c>
      <c r="F531" s="28" t="s">
        <v>156</v>
      </c>
      <c r="G531" s="28">
        <v>400</v>
      </c>
      <c r="H531" s="28">
        <v>8972</v>
      </c>
      <c r="I531" s="28">
        <v>3936</v>
      </c>
      <c r="J531" s="29">
        <v>5036</v>
      </c>
    </row>
    <row r="532" spans="2:10" x14ac:dyDescent="0.25">
      <c r="B532" s="120">
        <v>519</v>
      </c>
      <c r="C532" s="25" t="s">
        <v>137</v>
      </c>
      <c r="D532" s="25" t="s">
        <v>134</v>
      </c>
      <c r="E532" s="25">
        <v>39220</v>
      </c>
      <c r="F532" s="25" t="s">
        <v>156</v>
      </c>
      <c r="G532" s="25">
        <v>810</v>
      </c>
      <c r="H532" s="25">
        <v>17585</v>
      </c>
      <c r="I532" s="25">
        <v>8278</v>
      </c>
      <c r="J532" s="26">
        <v>9307</v>
      </c>
    </row>
    <row r="533" spans="2:10" x14ac:dyDescent="0.25">
      <c r="B533" s="120">
        <v>520</v>
      </c>
      <c r="C533" s="28" t="s">
        <v>137</v>
      </c>
      <c r="D533" s="28" t="s">
        <v>134</v>
      </c>
      <c r="E533" s="28">
        <v>39239</v>
      </c>
      <c r="F533" s="28" t="s">
        <v>156</v>
      </c>
      <c r="G533" s="28">
        <v>90</v>
      </c>
      <c r="H533" s="28">
        <v>1637</v>
      </c>
      <c r="I533" s="28">
        <v>762</v>
      </c>
      <c r="J533" s="29">
        <v>875</v>
      </c>
    </row>
    <row r="534" spans="2:10" x14ac:dyDescent="0.25">
      <c r="B534" s="120">
        <v>521</v>
      </c>
      <c r="C534" s="25" t="s">
        <v>132</v>
      </c>
      <c r="D534" s="25" t="s">
        <v>134</v>
      </c>
      <c r="E534" s="25">
        <v>39338</v>
      </c>
      <c r="F534" s="25" t="s">
        <v>156</v>
      </c>
      <c r="G534" s="25">
        <v>240</v>
      </c>
      <c r="H534" s="25">
        <v>4730</v>
      </c>
      <c r="I534" s="25">
        <v>2362</v>
      </c>
      <c r="J534" s="26">
        <v>2368</v>
      </c>
    </row>
    <row r="535" spans="2:10" x14ac:dyDescent="0.25">
      <c r="B535" s="120">
        <v>522</v>
      </c>
      <c r="C535" s="28" t="s">
        <v>137</v>
      </c>
      <c r="D535" s="28" t="s">
        <v>134</v>
      </c>
      <c r="E535" s="28">
        <v>39358</v>
      </c>
      <c r="F535" s="28" t="s">
        <v>156</v>
      </c>
      <c r="G535" s="28">
        <v>200</v>
      </c>
      <c r="H535" s="28">
        <v>4280</v>
      </c>
      <c r="I535" s="28">
        <v>2044</v>
      </c>
      <c r="J535" s="29">
        <v>2236</v>
      </c>
    </row>
    <row r="536" spans="2:10" x14ac:dyDescent="0.25">
      <c r="B536" s="120">
        <v>523</v>
      </c>
      <c r="C536" s="25" t="s">
        <v>132</v>
      </c>
      <c r="D536" s="25" t="s">
        <v>134</v>
      </c>
      <c r="E536" s="25">
        <v>39461</v>
      </c>
      <c r="F536" s="25" t="s">
        <v>156</v>
      </c>
      <c r="G536" s="25">
        <v>175</v>
      </c>
      <c r="H536" s="25">
        <v>3453</v>
      </c>
      <c r="I536" s="25">
        <v>1724</v>
      </c>
      <c r="J536" s="26">
        <v>1729</v>
      </c>
    </row>
    <row r="537" spans="2:10" x14ac:dyDescent="0.25">
      <c r="B537" s="120">
        <v>524</v>
      </c>
      <c r="C537" s="28" t="s">
        <v>137</v>
      </c>
      <c r="D537" s="28" t="s">
        <v>134</v>
      </c>
      <c r="E537" s="28">
        <v>39462</v>
      </c>
      <c r="F537" s="28" t="s">
        <v>156</v>
      </c>
      <c r="G537" s="28">
        <v>591</v>
      </c>
      <c r="H537" s="28">
        <v>12837</v>
      </c>
      <c r="I537" s="28">
        <v>6043</v>
      </c>
      <c r="J537" s="29">
        <v>6794</v>
      </c>
    </row>
    <row r="538" spans="2:10" x14ac:dyDescent="0.25">
      <c r="B538" s="120">
        <v>525</v>
      </c>
      <c r="C538" s="25" t="s">
        <v>132</v>
      </c>
      <c r="D538" s="25" t="s">
        <v>134</v>
      </c>
      <c r="E538" s="25">
        <v>39463</v>
      </c>
      <c r="F538" s="25" t="s">
        <v>156</v>
      </c>
      <c r="G538" s="25">
        <v>241</v>
      </c>
      <c r="H538" s="25">
        <v>5285</v>
      </c>
      <c r="I538" s="25">
        <v>2370</v>
      </c>
      <c r="J538" s="26">
        <v>2915</v>
      </c>
    </row>
    <row r="539" spans="2:10" x14ac:dyDescent="0.25">
      <c r="B539" s="120">
        <v>526</v>
      </c>
      <c r="C539" s="28" t="s">
        <v>137</v>
      </c>
      <c r="D539" s="28" t="s">
        <v>134</v>
      </c>
      <c r="E539" s="28">
        <v>39506</v>
      </c>
      <c r="F539" s="28" t="s">
        <v>156</v>
      </c>
      <c r="G539" s="28">
        <v>146</v>
      </c>
      <c r="H539" s="28">
        <v>3124</v>
      </c>
      <c r="I539" s="28">
        <v>1492</v>
      </c>
      <c r="J539" s="29">
        <v>1632</v>
      </c>
    </row>
    <row r="540" spans="2:10" x14ac:dyDescent="0.25">
      <c r="B540" s="120">
        <v>527</v>
      </c>
      <c r="C540" s="25" t="s">
        <v>135</v>
      </c>
      <c r="D540" s="25" t="s">
        <v>134</v>
      </c>
      <c r="E540" s="25">
        <v>39594</v>
      </c>
      <c r="F540" s="25" t="s">
        <v>156</v>
      </c>
      <c r="G540" s="25">
        <v>292</v>
      </c>
      <c r="H540" s="25">
        <v>6550</v>
      </c>
      <c r="I540" s="25">
        <v>2873</v>
      </c>
      <c r="J540" s="26">
        <v>3677</v>
      </c>
    </row>
    <row r="541" spans="2:10" x14ac:dyDescent="0.25">
      <c r="B541" s="120">
        <v>528</v>
      </c>
      <c r="C541" s="28" t="s">
        <v>137</v>
      </c>
      <c r="D541" s="28" t="s">
        <v>134</v>
      </c>
      <c r="E541" s="28">
        <v>39692</v>
      </c>
      <c r="F541" s="28" t="s">
        <v>156</v>
      </c>
      <c r="G541" s="28">
        <v>66</v>
      </c>
      <c r="H541" s="28">
        <v>1195</v>
      </c>
      <c r="I541" s="28">
        <v>556</v>
      </c>
      <c r="J541" s="29">
        <v>639</v>
      </c>
    </row>
    <row r="542" spans="2:10" x14ac:dyDescent="0.25">
      <c r="B542" s="120">
        <v>529</v>
      </c>
      <c r="C542" s="25" t="s">
        <v>135</v>
      </c>
      <c r="D542" s="25" t="s">
        <v>134</v>
      </c>
      <c r="E542" s="25">
        <v>39735</v>
      </c>
      <c r="F542" s="25" t="s">
        <v>156</v>
      </c>
      <c r="G542" s="25">
        <v>110</v>
      </c>
      <c r="H542" s="25">
        <v>2308</v>
      </c>
      <c r="I542" s="25">
        <v>928</v>
      </c>
      <c r="J542" s="26">
        <v>1380</v>
      </c>
    </row>
    <row r="543" spans="2:10" x14ac:dyDescent="0.25">
      <c r="B543" s="120">
        <v>530</v>
      </c>
      <c r="C543" s="28" t="s">
        <v>135</v>
      </c>
      <c r="D543" s="28" t="s">
        <v>142</v>
      </c>
      <c r="E543" s="28">
        <v>39254</v>
      </c>
      <c r="F543" s="28" t="s">
        <v>156</v>
      </c>
      <c r="G543" s="28">
        <v>1000</v>
      </c>
      <c r="H543" s="28">
        <v>20480</v>
      </c>
      <c r="I543" s="28">
        <v>9840</v>
      </c>
      <c r="J543" s="29">
        <v>10640</v>
      </c>
    </row>
    <row r="544" spans="2:10" x14ac:dyDescent="0.25">
      <c r="B544" s="120">
        <v>531</v>
      </c>
      <c r="C544" s="25" t="s">
        <v>137</v>
      </c>
      <c r="D544" s="25" t="s">
        <v>142</v>
      </c>
      <c r="E544" s="25">
        <v>39272</v>
      </c>
      <c r="F544" s="25" t="s">
        <v>156</v>
      </c>
      <c r="G544" s="25">
        <v>330</v>
      </c>
      <c r="H544" s="25">
        <v>7418</v>
      </c>
      <c r="I544" s="25">
        <v>3373</v>
      </c>
      <c r="J544" s="26">
        <v>4045</v>
      </c>
    </row>
    <row r="545" spans="2:10" x14ac:dyDescent="0.25">
      <c r="B545" s="120">
        <v>532</v>
      </c>
      <c r="C545" s="28" t="s">
        <v>135</v>
      </c>
      <c r="D545" s="28" t="s">
        <v>142</v>
      </c>
      <c r="E545" s="28">
        <v>39346</v>
      </c>
      <c r="F545" s="28" t="s">
        <v>156</v>
      </c>
      <c r="G545" s="28">
        <v>500</v>
      </c>
      <c r="H545" s="28">
        <v>12135</v>
      </c>
      <c r="I545" s="28">
        <v>5110</v>
      </c>
      <c r="J545" s="29">
        <v>7025</v>
      </c>
    </row>
    <row r="546" spans="2:10" x14ac:dyDescent="0.25">
      <c r="B546" s="120">
        <v>533</v>
      </c>
      <c r="C546" s="25" t="s">
        <v>132</v>
      </c>
      <c r="D546" s="25" t="s">
        <v>142</v>
      </c>
      <c r="E546" s="25">
        <v>39447</v>
      </c>
      <c r="F546" s="25" t="s">
        <v>156</v>
      </c>
      <c r="G546" s="25">
        <v>250</v>
      </c>
      <c r="H546" s="25">
        <v>4390</v>
      </c>
      <c r="I546" s="25">
        <v>2117</v>
      </c>
      <c r="J546" s="26">
        <v>2273</v>
      </c>
    </row>
    <row r="547" spans="2:10" x14ac:dyDescent="0.25">
      <c r="B547" s="120">
        <v>534</v>
      </c>
      <c r="C547" s="28" t="s">
        <v>135</v>
      </c>
      <c r="D547" s="28" t="s">
        <v>142</v>
      </c>
      <c r="E547" s="28">
        <v>39528</v>
      </c>
      <c r="F547" s="28" t="s">
        <v>156</v>
      </c>
      <c r="G547" s="28">
        <v>920</v>
      </c>
      <c r="H547" s="28">
        <v>18842</v>
      </c>
      <c r="I547" s="28">
        <v>9053</v>
      </c>
      <c r="J547" s="29">
        <v>9789</v>
      </c>
    </row>
    <row r="548" spans="2:10" x14ac:dyDescent="0.25">
      <c r="B548" s="120">
        <v>535</v>
      </c>
      <c r="C548" s="25" t="s">
        <v>135</v>
      </c>
      <c r="D548" s="25" t="s">
        <v>142</v>
      </c>
      <c r="E548" s="25">
        <v>39533</v>
      </c>
      <c r="F548" s="25" t="s">
        <v>156</v>
      </c>
      <c r="G548" s="25">
        <v>460</v>
      </c>
      <c r="H548" s="25">
        <v>11164</v>
      </c>
      <c r="I548" s="25">
        <v>4701</v>
      </c>
      <c r="J548" s="26">
        <v>6463</v>
      </c>
    </row>
    <row r="549" spans="2:10" x14ac:dyDescent="0.25">
      <c r="B549" s="120">
        <v>536</v>
      </c>
      <c r="C549" s="28" t="s">
        <v>132</v>
      </c>
      <c r="D549" s="28" t="s">
        <v>142</v>
      </c>
      <c r="E549" s="28">
        <v>39546</v>
      </c>
      <c r="F549" s="28" t="s">
        <v>156</v>
      </c>
      <c r="G549" s="28">
        <v>230</v>
      </c>
      <c r="H549" s="28">
        <v>4039</v>
      </c>
      <c r="I549" s="28">
        <v>1948</v>
      </c>
      <c r="J549" s="29">
        <v>2091</v>
      </c>
    </row>
    <row r="550" spans="2:10" x14ac:dyDescent="0.25">
      <c r="B550" s="120">
        <v>537</v>
      </c>
      <c r="C550" s="25" t="s">
        <v>137</v>
      </c>
      <c r="D550" s="25" t="s">
        <v>142</v>
      </c>
      <c r="E550" s="25">
        <v>39589</v>
      </c>
      <c r="F550" s="25" t="s">
        <v>156</v>
      </c>
      <c r="G550" s="25">
        <v>304</v>
      </c>
      <c r="H550" s="25">
        <v>6825</v>
      </c>
      <c r="I550" s="25">
        <v>3103</v>
      </c>
      <c r="J550" s="26">
        <v>3722</v>
      </c>
    </row>
    <row r="551" spans="2:10" x14ac:dyDescent="0.25">
      <c r="B551" s="120">
        <v>538</v>
      </c>
      <c r="C551" s="28" t="s">
        <v>132</v>
      </c>
      <c r="D551" s="28" t="s">
        <v>136</v>
      </c>
      <c r="E551" s="28">
        <v>39209</v>
      </c>
      <c r="F551" s="28" t="s">
        <v>156</v>
      </c>
      <c r="G551" s="28">
        <v>450</v>
      </c>
      <c r="H551" s="28">
        <v>10958</v>
      </c>
      <c r="I551" s="28">
        <v>4599</v>
      </c>
      <c r="J551" s="29">
        <v>6359</v>
      </c>
    </row>
    <row r="552" spans="2:10" x14ac:dyDescent="0.25">
      <c r="B552" s="120">
        <v>539</v>
      </c>
      <c r="C552" s="25" t="s">
        <v>137</v>
      </c>
      <c r="D552" s="25" t="s">
        <v>136</v>
      </c>
      <c r="E552" s="25">
        <v>39268</v>
      </c>
      <c r="F552" s="25" t="s">
        <v>156</v>
      </c>
      <c r="G552" s="25">
        <v>330</v>
      </c>
      <c r="H552" s="25">
        <v>7405</v>
      </c>
      <c r="I552" s="25">
        <v>3373</v>
      </c>
      <c r="J552" s="26">
        <v>4032</v>
      </c>
    </row>
    <row r="553" spans="2:10" x14ac:dyDescent="0.25">
      <c r="B553" s="120">
        <v>540</v>
      </c>
      <c r="C553" s="28" t="s">
        <v>137</v>
      </c>
      <c r="D553" s="28" t="s">
        <v>136</v>
      </c>
      <c r="E553" s="28">
        <v>39303</v>
      </c>
      <c r="F553" s="28" t="s">
        <v>156</v>
      </c>
      <c r="G553" s="28">
        <v>350</v>
      </c>
      <c r="H553" s="28">
        <v>7234</v>
      </c>
      <c r="I553" s="28">
        <v>3577</v>
      </c>
      <c r="J553" s="29">
        <v>3657</v>
      </c>
    </row>
    <row r="554" spans="2:10" x14ac:dyDescent="0.25">
      <c r="B554" s="120">
        <v>541</v>
      </c>
      <c r="C554" s="25" t="s">
        <v>132</v>
      </c>
      <c r="D554" s="25" t="s">
        <v>136</v>
      </c>
      <c r="E554" s="25">
        <v>39797</v>
      </c>
      <c r="F554" s="25" t="s">
        <v>156</v>
      </c>
      <c r="G554" s="25">
        <v>464</v>
      </c>
      <c r="H554" s="25">
        <v>11287</v>
      </c>
      <c r="I554" s="25">
        <v>4737</v>
      </c>
      <c r="J554" s="26">
        <v>6550</v>
      </c>
    </row>
    <row r="555" spans="2:10" x14ac:dyDescent="0.25">
      <c r="B555" s="120">
        <v>542</v>
      </c>
      <c r="C555" s="28" t="s">
        <v>137</v>
      </c>
      <c r="D555" s="28" t="s">
        <v>136</v>
      </c>
      <c r="E555" s="28">
        <v>39801</v>
      </c>
      <c r="F555" s="28" t="s">
        <v>156</v>
      </c>
      <c r="G555" s="28">
        <v>361</v>
      </c>
      <c r="H555" s="28">
        <v>7451</v>
      </c>
      <c r="I555" s="28">
        <v>3684</v>
      </c>
      <c r="J555" s="29">
        <v>3767</v>
      </c>
    </row>
    <row r="556" spans="2:10" x14ac:dyDescent="0.25">
      <c r="B556" s="120">
        <v>543</v>
      </c>
      <c r="C556" s="25" t="s">
        <v>137</v>
      </c>
      <c r="D556" s="25" t="s">
        <v>136</v>
      </c>
      <c r="E556" s="25">
        <v>39805</v>
      </c>
      <c r="F556" s="25" t="s">
        <v>156</v>
      </c>
      <c r="G556" s="25">
        <v>340</v>
      </c>
      <c r="H556" s="25">
        <v>7627</v>
      </c>
      <c r="I556" s="25">
        <v>3474</v>
      </c>
      <c r="J556" s="26">
        <v>4153</v>
      </c>
    </row>
    <row r="557" spans="2:10" x14ac:dyDescent="0.25">
      <c r="B557" s="120">
        <v>544</v>
      </c>
      <c r="C557" s="28" t="s">
        <v>132</v>
      </c>
      <c r="D557" s="28" t="s">
        <v>143</v>
      </c>
      <c r="E557" s="28">
        <v>39135</v>
      </c>
      <c r="F557" s="28" t="s">
        <v>156</v>
      </c>
      <c r="G557" s="28">
        <v>900</v>
      </c>
      <c r="H557" s="28">
        <v>17901</v>
      </c>
      <c r="I557" s="28">
        <v>7623</v>
      </c>
      <c r="J557" s="29">
        <v>10278</v>
      </c>
    </row>
    <row r="558" spans="2:10" x14ac:dyDescent="0.25">
      <c r="B558" s="120">
        <v>545</v>
      </c>
      <c r="C558" s="25" t="s">
        <v>132</v>
      </c>
      <c r="D558" s="25" t="s">
        <v>143</v>
      </c>
      <c r="E558" s="25">
        <v>39545</v>
      </c>
      <c r="F558" s="25" t="s">
        <v>156</v>
      </c>
      <c r="G558" s="25">
        <v>1134</v>
      </c>
      <c r="H558" s="25">
        <v>22555</v>
      </c>
      <c r="I558" s="25">
        <v>9605</v>
      </c>
      <c r="J558" s="26">
        <v>12950</v>
      </c>
    </row>
    <row r="559" spans="2:10" x14ac:dyDescent="0.25">
      <c r="B559" s="120">
        <v>546</v>
      </c>
      <c r="C559" s="28" t="s">
        <v>132</v>
      </c>
      <c r="D559" s="28" t="s">
        <v>138</v>
      </c>
      <c r="E559" s="28">
        <v>39107</v>
      </c>
      <c r="F559" s="28" t="s">
        <v>156</v>
      </c>
      <c r="G559" s="28">
        <v>550</v>
      </c>
      <c r="H559" s="28">
        <v>13162</v>
      </c>
      <c r="I559" s="28">
        <v>5621</v>
      </c>
      <c r="J559" s="29">
        <v>7541</v>
      </c>
    </row>
    <row r="560" spans="2:10" x14ac:dyDescent="0.25">
      <c r="B560" s="120">
        <v>547</v>
      </c>
      <c r="C560" s="25" t="s">
        <v>137</v>
      </c>
      <c r="D560" s="25" t="s">
        <v>138</v>
      </c>
      <c r="E560" s="25">
        <v>39174</v>
      </c>
      <c r="F560" s="25" t="s">
        <v>156</v>
      </c>
      <c r="G560" s="25">
        <v>350</v>
      </c>
      <c r="H560" s="25">
        <v>8302</v>
      </c>
      <c r="I560" s="25">
        <v>3444</v>
      </c>
      <c r="J560" s="26">
        <v>4858</v>
      </c>
    </row>
    <row r="561" spans="2:10" x14ac:dyDescent="0.25">
      <c r="B561" s="120">
        <v>548</v>
      </c>
      <c r="C561" s="28" t="s">
        <v>137</v>
      </c>
      <c r="D561" s="28" t="s">
        <v>138</v>
      </c>
      <c r="E561" s="28">
        <v>39605</v>
      </c>
      <c r="F561" s="28" t="s">
        <v>156</v>
      </c>
      <c r="G561" s="28">
        <v>273</v>
      </c>
      <c r="H561" s="28">
        <v>6476</v>
      </c>
      <c r="I561" s="28">
        <v>2686</v>
      </c>
      <c r="J561" s="29">
        <v>3790</v>
      </c>
    </row>
    <row r="562" spans="2:10" x14ac:dyDescent="0.25">
      <c r="B562" s="120">
        <v>549</v>
      </c>
      <c r="C562" s="25" t="s">
        <v>132</v>
      </c>
      <c r="D562" s="25" t="s">
        <v>138</v>
      </c>
      <c r="E562" s="25">
        <v>39693</v>
      </c>
      <c r="F562" s="25" t="s">
        <v>156</v>
      </c>
      <c r="G562" s="25">
        <v>429</v>
      </c>
      <c r="H562" s="25">
        <v>10266</v>
      </c>
      <c r="I562" s="25">
        <v>4384</v>
      </c>
      <c r="J562" s="26">
        <v>5882</v>
      </c>
    </row>
    <row r="563" spans="2:10" x14ac:dyDescent="0.25">
      <c r="B563" s="120">
        <v>550</v>
      </c>
      <c r="C563" s="28" t="s">
        <v>137</v>
      </c>
      <c r="D563" s="28" t="s">
        <v>144</v>
      </c>
      <c r="E563" s="28">
        <v>39099</v>
      </c>
      <c r="F563" s="28" t="s">
        <v>156</v>
      </c>
      <c r="G563" s="28">
        <v>360</v>
      </c>
      <c r="H563" s="28">
        <v>7733</v>
      </c>
      <c r="I563" s="28">
        <v>3542</v>
      </c>
      <c r="J563" s="29">
        <v>4191</v>
      </c>
    </row>
    <row r="564" spans="2:10" x14ac:dyDescent="0.25">
      <c r="B564" s="120">
        <v>551</v>
      </c>
      <c r="C564" s="25" t="s">
        <v>135</v>
      </c>
      <c r="D564" s="25" t="s">
        <v>144</v>
      </c>
      <c r="E564" s="25">
        <v>39136</v>
      </c>
      <c r="F564" s="25" t="s">
        <v>156</v>
      </c>
      <c r="G564" s="25">
        <v>700</v>
      </c>
      <c r="H564" s="25">
        <v>16142</v>
      </c>
      <c r="I564" s="25">
        <v>6888</v>
      </c>
      <c r="J564" s="26">
        <v>9254</v>
      </c>
    </row>
    <row r="565" spans="2:10" x14ac:dyDescent="0.25">
      <c r="B565" s="120">
        <v>552</v>
      </c>
      <c r="C565" s="28" t="s">
        <v>135</v>
      </c>
      <c r="D565" s="28" t="s">
        <v>144</v>
      </c>
      <c r="E565" s="28">
        <v>39171</v>
      </c>
      <c r="F565" s="28" t="s">
        <v>156</v>
      </c>
      <c r="G565" s="28">
        <v>600</v>
      </c>
      <c r="H565" s="28">
        <v>13854</v>
      </c>
      <c r="I565" s="28">
        <v>5904</v>
      </c>
      <c r="J565" s="29">
        <v>7950</v>
      </c>
    </row>
    <row r="566" spans="2:10" x14ac:dyDescent="0.25">
      <c r="B566" s="120">
        <v>553</v>
      </c>
      <c r="C566" s="25" t="s">
        <v>132</v>
      </c>
      <c r="D566" s="25" t="s">
        <v>144</v>
      </c>
      <c r="E566" s="25">
        <v>39178</v>
      </c>
      <c r="F566" s="25" t="s">
        <v>156</v>
      </c>
      <c r="G566" s="25">
        <v>240</v>
      </c>
      <c r="H566" s="25">
        <v>5453</v>
      </c>
      <c r="I566" s="25">
        <v>2362</v>
      </c>
      <c r="J566" s="26">
        <v>3091</v>
      </c>
    </row>
    <row r="567" spans="2:10" x14ac:dyDescent="0.25">
      <c r="B567" s="120">
        <v>554</v>
      </c>
      <c r="C567" s="28" t="s">
        <v>137</v>
      </c>
      <c r="D567" s="28" t="s">
        <v>144</v>
      </c>
      <c r="E567" s="28">
        <v>39206</v>
      </c>
      <c r="F567" s="28" t="s">
        <v>156</v>
      </c>
      <c r="G567" s="28">
        <v>200</v>
      </c>
      <c r="H567" s="28">
        <v>4064</v>
      </c>
      <c r="I567" s="28">
        <v>1694</v>
      </c>
      <c r="J567" s="29">
        <v>2370</v>
      </c>
    </row>
    <row r="568" spans="2:10" x14ac:dyDescent="0.25">
      <c r="B568" s="120">
        <v>555</v>
      </c>
      <c r="C568" s="25" t="s">
        <v>135</v>
      </c>
      <c r="D568" s="25" t="s">
        <v>144</v>
      </c>
      <c r="E568" s="25">
        <v>39240</v>
      </c>
      <c r="F568" s="25" t="s">
        <v>156</v>
      </c>
      <c r="G568" s="25">
        <v>180</v>
      </c>
      <c r="H568" s="25">
        <v>3857</v>
      </c>
      <c r="I568" s="25">
        <v>1771</v>
      </c>
      <c r="J568" s="26">
        <v>2086</v>
      </c>
    </row>
    <row r="569" spans="2:10" x14ac:dyDescent="0.25">
      <c r="B569" s="120">
        <v>556</v>
      </c>
      <c r="C569" s="28" t="s">
        <v>137</v>
      </c>
      <c r="D569" s="28" t="s">
        <v>144</v>
      </c>
      <c r="E569" s="28">
        <v>39259</v>
      </c>
      <c r="F569" s="28" t="s">
        <v>156</v>
      </c>
      <c r="G569" s="28">
        <v>400</v>
      </c>
      <c r="H569" s="28">
        <v>9356</v>
      </c>
      <c r="I569" s="28">
        <v>3936</v>
      </c>
      <c r="J569" s="29">
        <v>5420</v>
      </c>
    </row>
    <row r="570" spans="2:10" x14ac:dyDescent="0.25">
      <c r="B570" s="120">
        <v>557</v>
      </c>
      <c r="C570" s="25" t="s">
        <v>137</v>
      </c>
      <c r="D570" s="25" t="s">
        <v>144</v>
      </c>
      <c r="E570" s="25">
        <v>39265</v>
      </c>
      <c r="F570" s="25" t="s">
        <v>156</v>
      </c>
      <c r="G570" s="25">
        <v>480</v>
      </c>
      <c r="H570" s="25">
        <v>10085</v>
      </c>
      <c r="I570" s="25">
        <v>4066</v>
      </c>
      <c r="J570" s="26">
        <v>6019</v>
      </c>
    </row>
    <row r="571" spans="2:10" x14ac:dyDescent="0.25">
      <c r="B571" s="120">
        <v>558</v>
      </c>
      <c r="C571" s="28" t="s">
        <v>135</v>
      </c>
      <c r="D571" s="28" t="s">
        <v>144</v>
      </c>
      <c r="E571" s="28">
        <v>39406</v>
      </c>
      <c r="F571" s="28" t="s">
        <v>156</v>
      </c>
      <c r="G571" s="28">
        <v>480</v>
      </c>
      <c r="H571" s="28">
        <v>8232</v>
      </c>
      <c r="I571" s="28">
        <v>4066</v>
      </c>
      <c r="J571" s="29">
        <v>4166</v>
      </c>
    </row>
    <row r="572" spans="2:10" x14ac:dyDescent="0.25">
      <c r="B572" s="120">
        <v>559</v>
      </c>
      <c r="C572" s="25" t="s">
        <v>135</v>
      </c>
      <c r="D572" s="25" t="s">
        <v>144</v>
      </c>
      <c r="E572" s="25">
        <v>39409</v>
      </c>
      <c r="F572" s="25" t="s">
        <v>156</v>
      </c>
      <c r="G572" s="25">
        <v>60</v>
      </c>
      <c r="H572" s="25">
        <v>1267</v>
      </c>
      <c r="I572" s="25">
        <v>508</v>
      </c>
      <c r="J572" s="26">
        <v>759</v>
      </c>
    </row>
    <row r="573" spans="2:10" x14ac:dyDescent="0.25">
      <c r="B573" s="120">
        <v>560</v>
      </c>
      <c r="C573" s="28" t="s">
        <v>135</v>
      </c>
      <c r="D573" s="28" t="s">
        <v>144</v>
      </c>
      <c r="E573" s="28">
        <v>39414</v>
      </c>
      <c r="F573" s="28" t="s">
        <v>156</v>
      </c>
      <c r="G573" s="28">
        <v>990</v>
      </c>
      <c r="H573" s="28">
        <v>23503</v>
      </c>
      <c r="I573" s="28">
        <v>10118</v>
      </c>
      <c r="J573" s="29">
        <v>13385</v>
      </c>
    </row>
    <row r="574" spans="2:10" x14ac:dyDescent="0.25">
      <c r="B574" s="120">
        <v>561</v>
      </c>
      <c r="C574" s="25" t="s">
        <v>132</v>
      </c>
      <c r="D574" s="25" t="s">
        <v>144</v>
      </c>
      <c r="E574" s="25">
        <v>39420</v>
      </c>
      <c r="F574" s="25" t="s">
        <v>156</v>
      </c>
      <c r="G574" s="25">
        <v>110</v>
      </c>
      <c r="H574" s="25">
        <v>2434</v>
      </c>
      <c r="I574" s="25">
        <v>1124</v>
      </c>
      <c r="J574" s="26">
        <v>1310</v>
      </c>
    </row>
    <row r="575" spans="2:10" x14ac:dyDescent="0.25">
      <c r="B575" s="120">
        <v>562</v>
      </c>
      <c r="C575" s="28" t="s">
        <v>135</v>
      </c>
      <c r="D575" s="28" t="s">
        <v>144</v>
      </c>
      <c r="E575" s="28">
        <v>39457</v>
      </c>
      <c r="F575" s="28" t="s">
        <v>156</v>
      </c>
      <c r="G575" s="28">
        <v>861</v>
      </c>
      <c r="H575" s="28">
        <v>19855</v>
      </c>
      <c r="I575" s="28">
        <v>8472</v>
      </c>
      <c r="J575" s="29">
        <v>11383</v>
      </c>
    </row>
    <row r="576" spans="2:10" x14ac:dyDescent="0.25">
      <c r="B576" s="120">
        <v>563</v>
      </c>
      <c r="C576" s="25" t="s">
        <v>137</v>
      </c>
      <c r="D576" s="25" t="s">
        <v>144</v>
      </c>
      <c r="E576" s="25">
        <v>39483</v>
      </c>
      <c r="F576" s="25" t="s">
        <v>156</v>
      </c>
      <c r="G576" s="25">
        <v>492</v>
      </c>
      <c r="H576" s="25">
        <v>11508</v>
      </c>
      <c r="I576" s="25">
        <v>4841</v>
      </c>
      <c r="J576" s="26">
        <v>6667</v>
      </c>
    </row>
    <row r="577" spans="2:10" x14ac:dyDescent="0.25">
      <c r="B577" s="120">
        <v>564</v>
      </c>
      <c r="C577" s="28" t="s">
        <v>135</v>
      </c>
      <c r="D577" s="28" t="s">
        <v>144</v>
      </c>
      <c r="E577" s="28">
        <v>39489</v>
      </c>
      <c r="F577" s="28" t="s">
        <v>156</v>
      </c>
      <c r="G577" s="28">
        <v>590</v>
      </c>
      <c r="H577" s="28">
        <v>10125</v>
      </c>
      <c r="I577" s="28">
        <v>5001</v>
      </c>
      <c r="J577" s="29">
        <v>5124</v>
      </c>
    </row>
    <row r="578" spans="2:10" x14ac:dyDescent="0.25">
      <c r="B578" s="120">
        <v>565</v>
      </c>
      <c r="C578" s="25" t="s">
        <v>135</v>
      </c>
      <c r="D578" s="25" t="s">
        <v>144</v>
      </c>
      <c r="E578" s="25">
        <v>39491</v>
      </c>
      <c r="F578" s="25" t="s">
        <v>156</v>
      </c>
      <c r="G578" s="25">
        <v>738</v>
      </c>
      <c r="H578" s="25">
        <v>17040</v>
      </c>
      <c r="I578" s="25">
        <v>7262</v>
      </c>
      <c r="J578" s="26">
        <v>9778</v>
      </c>
    </row>
    <row r="579" spans="2:10" x14ac:dyDescent="0.25">
      <c r="B579" s="120">
        <v>566</v>
      </c>
      <c r="C579" s="28" t="s">
        <v>132</v>
      </c>
      <c r="D579" s="28" t="s">
        <v>144</v>
      </c>
      <c r="E579" s="28">
        <v>39510</v>
      </c>
      <c r="F579" s="28" t="s">
        <v>156</v>
      </c>
      <c r="G579" s="28">
        <v>135</v>
      </c>
      <c r="H579" s="28">
        <v>2994</v>
      </c>
      <c r="I579" s="28">
        <v>1383</v>
      </c>
      <c r="J579" s="29">
        <v>1611</v>
      </c>
    </row>
    <row r="580" spans="2:10" x14ac:dyDescent="0.25">
      <c r="B580" s="120">
        <v>567</v>
      </c>
      <c r="C580" s="25" t="s">
        <v>137</v>
      </c>
      <c r="D580" s="25" t="s">
        <v>144</v>
      </c>
      <c r="E580" s="25">
        <v>39597</v>
      </c>
      <c r="F580" s="25" t="s">
        <v>156</v>
      </c>
      <c r="G580" s="25">
        <v>246</v>
      </c>
      <c r="H580" s="25">
        <v>4999</v>
      </c>
      <c r="I580" s="25">
        <v>2084</v>
      </c>
      <c r="J580" s="26">
        <v>2915</v>
      </c>
    </row>
    <row r="581" spans="2:10" x14ac:dyDescent="0.25">
      <c r="B581" s="120">
        <v>568</v>
      </c>
      <c r="C581" s="28" t="s">
        <v>135</v>
      </c>
      <c r="D581" s="28" t="s">
        <v>144</v>
      </c>
      <c r="E581" s="28">
        <v>39615</v>
      </c>
      <c r="F581" s="28" t="s">
        <v>156</v>
      </c>
      <c r="G581" s="28">
        <v>74</v>
      </c>
      <c r="H581" s="28">
        <v>1558</v>
      </c>
      <c r="I581" s="28">
        <v>625</v>
      </c>
      <c r="J581" s="29">
        <v>933</v>
      </c>
    </row>
    <row r="582" spans="2:10" x14ac:dyDescent="0.25">
      <c r="B582" s="120">
        <v>569</v>
      </c>
      <c r="C582" s="25" t="s">
        <v>132</v>
      </c>
      <c r="D582" s="25" t="s">
        <v>144</v>
      </c>
      <c r="E582" s="25">
        <v>39618</v>
      </c>
      <c r="F582" s="25" t="s">
        <v>156</v>
      </c>
      <c r="G582" s="25">
        <v>295</v>
      </c>
      <c r="H582" s="25">
        <v>6707</v>
      </c>
      <c r="I582" s="25">
        <v>2905</v>
      </c>
      <c r="J582" s="26">
        <v>3802</v>
      </c>
    </row>
    <row r="583" spans="2:10" x14ac:dyDescent="0.25">
      <c r="B583" s="120">
        <v>570</v>
      </c>
      <c r="C583" s="28" t="s">
        <v>135</v>
      </c>
      <c r="D583" s="28" t="s">
        <v>144</v>
      </c>
      <c r="E583" s="28">
        <v>39701</v>
      </c>
      <c r="F583" s="28" t="s">
        <v>156</v>
      </c>
      <c r="G583" s="28">
        <v>221</v>
      </c>
      <c r="H583" s="28">
        <v>4744</v>
      </c>
      <c r="I583" s="28">
        <v>2178</v>
      </c>
      <c r="J583" s="29">
        <v>2566</v>
      </c>
    </row>
    <row r="584" spans="2:10" x14ac:dyDescent="0.25">
      <c r="B584" s="120">
        <v>571</v>
      </c>
      <c r="C584" s="25" t="s">
        <v>135</v>
      </c>
      <c r="D584" s="25" t="s">
        <v>144</v>
      </c>
      <c r="E584" s="25">
        <v>39724</v>
      </c>
      <c r="F584" s="25" t="s">
        <v>156</v>
      </c>
      <c r="G584" s="25">
        <v>1218</v>
      </c>
      <c r="H584" s="25">
        <v>28909</v>
      </c>
      <c r="I584" s="25">
        <v>12445</v>
      </c>
      <c r="J584" s="26">
        <v>16464</v>
      </c>
    </row>
    <row r="585" spans="2:10" x14ac:dyDescent="0.25">
      <c r="B585" s="120">
        <v>572</v>
      </c>
      <c r="C585" s="28" t="s">
        <v>137</v>
      </c>
      <c r="D585" s="28" t="s">
        <v>144</v>
      </c>
      <c r="E585" s="28">
        <v>39756</v>
      </c>
      <c r="F585" s="28" t="s">
        <v>156</v>
      </c>
      <c r="G585" s="28">
        <v>590</v>
      </c>
      <c r="H585" s="28">
        <v>12405</v>
      </c>
      <c r="I585" s="28">
        <v>5001</v>
      </c>
      <c r="J585" s="29">
        <v>7404</v>
      </c>
    </row>
    <row r="586" spans="2:10" x14ac:dyDescent="0.25">
      <c r="B586" s="120">
        <v>573</v>
      </c>
      <c r="C586" s="25" t="s">
        <v>137</v>
      </c>
      <c r="D586" s="25" t="s">
        <v>145</v>
      </c>
      <c r="E586" s="25">
        <v>39787</v>
      </c>
      <c r="F586" s="25" t="s">
        <v>156</v>
      </c>
      <c r="G586" s="25">
        <v>443</v>
      </c>
      <c r="H586" s="25">
        <v>9512</v>
      </c>
      <c r="I586" s="25">
        <v>4357</v>
      </c>
      <c r="J586" s="26">
        <v>5155</v>
      </c>
    </row>
    <row r="587" spans="2:10" x14ac:dyDescent="0.25">
      <c r="B587" s="120">
        <v>574</v>
      </c>
      <c r="C587" s="28" t="s">
        <v>132</v>
      </c>
      <c r="D587" s="28" t="s">
        <v>133</v>
      </c>
      <c r="E587" s="28">
        <v>39210</v>
      </c>
      <c r="F587" s="28" t="s">
        <v>157</v>
      </c>
      <c r="G587" s="28">
        <v>240</v>
      </c>
      <c r="H587" s="28">
        <v>5626</v>
      </c>
      <c r="I587" s="28">
        <v>2453</v>
      </c>
      <c r="J587" s="29">
        <v>3173</v>
      </c>
    </row>
    <row r="588" spans="2:10" x14ac:dyDescent="0.25">
      <c r="B588" s="120">
        <v>575</v>
      </c>
      <c r="C588" s="25" t="s">
        <v>135</v>
      </c>
      <c r="D588" s="25" t="s">
        <v>133</v>
      </c>
      <c r="E588" s="25">
        <v>39287</v>
      </c>
      <c r="F588" s="25" t="s">
        <v>157</v>
      </c>
      <c r="G588" s="25">
        <v>1170</v>
      </c>
      <c r="H588" s="25">
        <v>26793</v>
      </c>
      <c r="I588" s="25">
        <v>11513</v>
      </c>
      <c r="J588" s="26">
        <v>15280</v>
      </c>
    </row>
    <row r="589" spans="2:10" x14ac:dyDescent="0.25">
      <c r="B589" s="120">
        <v>576</v>
      </c>
      <c r="C589" s="28" t="s">
        <v>135</v>
      </c>
      <c r="D589" s="28" t="s">
        <v>133</v>
      </c>
      <c r="E589" s="28">
        <v>39461</v>
      </c>
      <c r="F589" s="28" t="s">
        <v>157</v>
      </c>
      <c r="G589" s="28">
        <v>1006</v>
      </c>
      <c r="H589" s="28">
        <v>23042</v>
      </c>
      <c r="I589" s="28">
        <v>9901</v>
      </c>
      <c r="J589" s="29">
        <v>13141</v>
      </c>
    </row>
    <row r="590" spans="2:10" x14ac:dyDescent="0.25">
      <c r="B590" s="120">
        <v>577</v>
      </c>
      <c r="C590" s="25" t="s">
        <v>132</v>
      </c>
      <c r="D590" s="25" t="s">
        <v>133</v>
      </c>
      <c r="E590" s="25">
        <v>39462</v>
      </c>
      <c r="F590" s="25" t="s">
        <v>157</v>
      </c>
      <c r="G590" s="25">
        <v>206</v>
      </c>
      <c r="H590" s="25">
        <v>4838</v>
      </c>
      <c r="I590" s="25">
        <v>2110</v>
      </c>
      <c r="J590" s="26">
        <v>2728</v>
      </c>
    </row>
    <row r="591" spans="2:10" x14ac:dyDescent="0.25">
      <c r="B591" s="120">
        <v>578</v>
      </c>
      <c r="C591" s="28" t="s">
        <v>132</v>
      </c>
      <c r="D591" s="28" t="s">
        <v>141</v>
      </c>
      <c r="E591" s="28">
        <v>39086</v>
      </c>
      <c r="F591" s="28" t="s">
        <v>157</v>
      </c>
      <c r="G591" s="28">
        <v>1500</v>
      </c>
      <c r="H591" s="28">
        <v>27435</v>
      </c>
      <c r="I591" s="28">
        <v>12705</v>
      </c>
      <c r="J591" s="29">
        <v>14730</v>
      </c>
    </row>
    <row r="592" spans="2:10" x14ac:dyDescent="0.25">
      <c r="B592" s="120">
        <v>579</v>
      </c>
      <c r="C592" s="25" t="s">
        <v>132</v>
      </c>
      <c r="D592" s="25" t="s">
        <v>141</v>
      </c>
      <c r="E592" s="25">
        <v>39482</v>
      </c>
      <c r="F592" s="25" t="s">
        <v>157</v>
      </c>
      <c r="G592" s="25">
        <v>1800</v>
      </c>
      <c r="H592" s="25">
        <v>32922</v>
      </c>
      <c r="I592" s="25">
        <v>15246</v>
      </c>
      <c r="J592" s="26">
        <v>17676</v>
      </c>
    </row>
    <row r="593" spans="2:10" x14ac:dyDescent="0.25">
      <c r="B593" s="120">
        <v>580</v>
      </c>
      <c r="C593" s="28" t="s">
        <v>137</v>
      </c>
      <c r="D593" s="28" t="s">
        <v>142</v>
      </c>
      <c r="E593" s="28">
        <v>39345</v>
      </c>
      <c r="F593" s="28" t="s">
        <v>157</v>
      </c>
      <c r="G593" s="28">
        <v>240</v>
      </c>
      <c r="H593" s="28">
        <v>4870</v>
      </c>
      <c r="I593" s="28">
        <v>2033</v>
      </c>
      <c r="J593" s="29">
        <v>2837</v>
      </c>
    </row>
    <row r="594" spans="2:10" x14ac:dyDescent="0.25">
      <c r="B594" s="120">
        <v>581</v>
      </c>
      <c r="C594" s="25" t="s">
        <v>137</v>
      </c>
      <c r="D594" s="25" t="s">
        <v>142</v>
      </c>
      <c r="E594" s="25">
        <v>39491</v>
      </c>
      <c r="F594" s="25" t="s">
        <v>157</v>
      </c>
      <c r="G594" s="25">
        <v>221</v>
      </c>
      <c r="H594" s="25">
        <v>4480</v>
      </c>
      <c r="I594" s="25">
        <v>1870</v>
      </c>
      <c r="J594" s="26">
        <v>2610</v>
      </c>
    </row>
    <row r="595" spans="2:10" x14ac:dyDescent="0.25">
      <c r="B595" s="120">
        <v>582</v>
      </c>
      <c r="C595" s="28" t="s">
        <v>135</v>
      </c>
      <c r="D595" s="28" t="s">
        <v>139</v>
      </c>
      <c r="E595" s="28">
        <v>39092</v>
      </c>
      <c r="F595" s="28" t="s">
        <v>158</v>
      </c>
      <c r="G595" s="28">
        <v>500</v>
      </c>
      <c r="H595" s="28">
        <v>10560</v>
      </c>
      <c r="I595" s="28">
        <v>4235</v>
      </c>
      <c r="J595" s="29">
        <v>6325</v>
      </c>
    </row>
    <row r="596" spans="2:10" x14ac:dyDescent="0.25">
      <c r="B596" s="120">
        <v>583</v>
      </c>
      <c r="C596" s="25" t="s">
        <v>132</v>
      </c>
      <c r="D596" s="25" t="s">
        <v>139</v>
      </c>
      <c r="E596" s="25">
        <v>39182</v>
      </c>
      <c r="F596" s="25" t="s">
        <v>158</v>
      </c>
      <c r="G596" s="25">
        <v>560</v>
      </c>
      <c r="H596" s="25">
        <v>13261</v>
      </c>
      <c r="I596" s="25">
        <v>5723</v>
      </c>
      <c r="J596" s="26">
        <v>7538</v>
      </c>
    </row>
    <row r="597" spans="2:10" x14ac:dyDescent="0.25">
      <c r="B597" s="120">
        <v>584</v>
      </c>
      <c r="C597" s="28" t="s">
        <v>135</v>
      </c>
      <c r="D597" s="28" t="s">
        <v>139</v>
      </c>
      <c r="E597" s="28">
        <v>39213</v>
      </c>
      <c r="F597" s="28" t="s">
        <v>158</v>
      </c>
      <c r="G597" s="28">
        <v>360</v>
      </c>
      <c r="H597" s="28">
        <v>7924</v>
      </c>
      <c r="I597" s="28">
        <v>3679</v>
      </c>
      <c r="J597" s="29">
        <v>4245</v>
      </c>
    </row>
    <row r="598" spans="2:10" x14ac:dyDescent="0.25">
      <c r="B598" s="120">
        <v>585</v>
      </c>
      <c r="C598" s="25" t="s">
        <v>135</v>
      </c>
      <c r="D598" s="25" t="s">
        <v>139</v>
      </c>
      <c r="E598" s="25">
        <v>39252</v>
      </c>
      <c r="F598" s="25" t="s">
        <v>158</v>
      </c>
      <c r="G598" s="25">
        <v>490</v>
      </c>
      <c r="H598" s="25">
        <v>11412</v>
      </c>
      <c r="I598" s="25">
        <v>4822</v>
      </c>
      <c r="J598" s="26">
        <v>6590</v>
      </c>
    </row>
    <row r="599" spans="2:10" x14ac:dyDescent="0.25">
      <c r="B599" s="120">
        <v>586</v>
      </c>
      <c r="C599" s="28" t="s">
        <v>137</v>
      </c>
      <c r="D599" s="28" t="s">
        <v>139</v>
      </c>
      <c r="E599" s="28">
        <v>39258</v>
      </c>
      <c r="F599" s="28" t="s">
        <v>158</v>
      </c>
      <c r="G599" s="28">
        <v>550</v>
      </c>
      <c r="H599" s="28">
        <v>13305</v>
      </c>
      <c r="I599" s="28">
        <v>5412</v>
      </c>
      <c r="J599" s="29">
        <v>7893</v>
      </c>
    </row>
    <row r="600" spans="2:10" x14ac:dyDescent="0.25">
      <c r="B600" s="120">
        <v>587</v>
      </c>
      <c r="C600" s="25" t="s">
        <v>132</v>
      </c>
      <c r="D600" s="25" t="s">
        <v>139</v>
      </c>
      <c r="E600" s="25">
        <v>39259</v>
      </c>
      <c r="F600" s="25" t="s">
        <v>158</v>
      </c>
      <c r="G600" s="25">
        <v>140</v>
      </c>
      <c r="H600" s="25">
        <v>3501</v>
      </c>
      <c r="I600" s="25">
        <v>1431</v>
      </c>
      <c r="J600" s="26">
        <v>2070</v>
      </c>
    </row>
    <row r="601" spans="2:10" x14ac:dyDescent="0.25">
      <c r="B601" s="120">
        <v>588</v>
      </c>
      <c r="C601" s="28" t="s">
        <v>137</v>
      </c>
      <c r="D601" s="28" t="s">
        <v>139</v>
      </c>
      <c r="E601" s="28">
        <v>39356</v>
      </c>
      <c r="F601" s="28" t="s">
        <v>158</v>
      </c>
      <c r="G601" s="28">
        <v>540</v>
      </c>
      <c r="H601" s="28">
        <v>12436</v>
      </c>
      <c r="I601" s="28">
        <v>5519</v>
      </c>
      <c r="J601" s="29">
        <v>6917</v>
      </c>
    </row>
    <row r="602" spans="2:10" x14ac:dyDescent="0.25">
      <c r="B602" s="120">
        <v>589</v>
      </c>
      <c r="C602" s="25" t="s">
        <v>137</v>
      </c>
      <c r="D602" s="25" t="s">
        <v>139</v>
      </c>
      <c r="E602" s="25">
        <v>39379</v>
      </c>
      <c r="F602" s="25" t="s">
        <v>158</v>
      </c>
      <c r="G602" s="25">
        <v>1080</v>
      </c>
      <c r="H602" s="25">
        <v>24797</v>
      </c>
      <c r="I602" s="25">
        <v>11038</v>
      </c>
      <c r="J602" s="26">
        <v>13759</v>
      </c>
    </row>
    <row r="603" spans="2:10" x14ac:dyDescent="0.25">
      <c r="B603" s="120">
        <v>590</v>
      </c>
      <c r="C603" s="28" t="s">
        <v>137</v>
      </c>
      <c r="D603" s="28" t="s">
        <v>139</v>
      </c>
      <c r="E603" s="28">
        <v>39391</v>
      </c>
      <c r="F603" s="28" t="s">
        <v>158</v>
      </c>
      <c r="G603" s="28">
        <v>450</v>
      </c>
      <c r="H603" s="28">
        <v>10584</v>
      </c>
      <c r="I603" s="28">
        <v>4428</v>
      </c>
      <c r="J603" s="29">
        <v>6156</v>
      </c>
    </row>
    <row r="604" spans="2:10" x14ac:dyDescent="0.25">
      <c r="B604" s="120">
        <v>591</v>
      </c>
      <c r="C604" s="25" t="s">
        <v>137</v>
      </c>
      <c r="D604" s="25" t="s">
        <v>139</v>
      </c>
      <c r="E604" s="25">
        <v>39423</v>
      </c>
      <c r="F604" s="25" t="s">
        <v>158</v>
      </c>
      <c r="G604" s="25">
        <v>420</v>
      </c>
      <c r="H604" s="25">
        <v>8736</v>
      </c>
      <c r="I604" s="25">
        <v>4133</v>
      </c>
      <c r="J604" s="26">
        <v>4603</v>
      </c>
    </row>
    <row r="605" spans="2:10" x14ac:dyDescent="0.25">
      <c r="B605" s="120">
        <v>592</v>
      </c>
      <c r="C605" s="28" t="s">
        <v>137</v>
      </c>
      <c r="D605" s="28" t="s">
        <v>139</v>
      </c>
      <c r="E605" s="28">
        <v>39440</v>
      </c>
      <c r="F605" s="28" t="s">
        <v>158</v>
      </c>
      <c r="G605" s="28">
        <v>240</v>
      </c>
      <c r="H605" s="28">
        <v>4898</v>
      </c>
      <c r="I605" s="28">
        <v>2033</v>
      </c>
      <c r="J605" s="29">
        <v>2865</v>
      </c>
    </row>
    <row r="606" spans="2:10" x14ac:dyDescent="0.25">
      <c r="B606" s="120">
        <v>593</v>
      </c>
      <c r="C606" s="25" t="s">
        <v>135</v>
      </c>
      <c r="D606" s="25" t="s">
        <v>139</v>
      </c>
      <c r="E606" s="25">
        <v>39454</v>
      </c>
      <c r="F606" s="25" t="s">
        <v>158</v>
      </c>
      <c r="G606" s="25">
        <v>450</v>
      </c>
      <c r="H606" s="25">
        <v>9504</v>
      </c>
      <c r="I606" s="25">
        <v>3812</v>
      </c>
      <c r="J606" s="26">
        <v>5692</v>
      </c>
    </row>
    <row r="607" spans="2:10" x14ac:dyDescent="0.25">
      <c r="B607" s="120">
        <v>594</v>
      </c>
      <c r="C607" s="28" t="s">
        <v>132</v>
      </c>
      <c r="D607" s="28" t="s">
        <v>139</v>
      </c>
      <c r="E607" s="28">
        <v>39456</v>
      </c>
      <c r="F607" s="28" t="s">
        <v>158</v>
      </c>
      <c r="G607" s="28">
        <v>126</v>
      </c>
      <c r="H607" s="28">
        <v>3151</v>
      </c>
      <c r="I607" s="28">
        <v>1288</v>
      </c>
      <c r="J607" s="29">
        <v>1863</v>
      </c>
    </row>
    <row r="608" spans="2:10" x14ac:dyDescent="0.25">
      <c r="B608" s="120">
        <v>595</v>
      </c>
      <c r="C608" s="25" t="s">
        <v>137</v>
      </c>
      <c r="D608" s="25" t="s">
        <v>139</v>
      </c>
      <c r="E608" s="25">
        <v>39461</v>
      </c>
      <c r="F608" s="25" t="s">
        <v>158</v>
      </c>
      <c r="G608" s="25">
        <v>972</v>
      </c>
      <c r="H608" s="25">
        <v>22317</v>
      </c>
      <c r="I608" s="25">
        <v>9934</v>
      </c>
      <c r="J608" s="26">
        <v>12383</v>
      </c>
    </row>
    <row r="609" spans="2:10" x14ac:dyDescent="0.25">
      <c r="B609" s="120">
        <v>596</v>
      </c>
      <c r="C609" s="28" t="s">
        <v>137</v>
      </c>
      <c r="D609" s="28" t="s">
        <v>139</v>
      </c>
      <c r="E609" s="28">
        <v>39504</v>
      </c>
      <c r="F609" s="28" t="s">
        <v>158</v>
      </c>
      <c r="G609" s="28">
        <v>378</v>
      </c>
      <c r="H609" s="28">
        <v>7862</v>
      </c>
      <c r="I609" s="28">
        <v>3720</v>
      </c>
      <c r="J609" s="29">
        <v>4142</v>
      </c>
    </row>
    <row r="610" spans="2:10" x14ac:dyDescent="0.25">
      <c r="B610" s="120">
        <v>597</v>
      </c>
      <c r="C610" s="25" t="s">
        <v>137</v>
      </c>
      <c r="D610" s="25" t="s">
        <v>139</v>
      </c>
      <c r="E610" s="25">
        <v>39545</v>
      </c>
      <c r="F610" s="25" t="s">
        <v>158</v>
      </c>
      <c r="G610" s="25">
        <v>405</v>
      </c>
      <c r="H610" s="25">
        <v>9526</v>
      </c>
      <c r="I610" s="25">
        <v>3985</v>
      </c>
      <c r="J610" s="26">
        <v>5541</v>
      </c>
    </row>
    <row r="611" spans="2:10" x14ac:dyDescent="0.25">
      <c r="B611" s="120">
        <v>598</v>
      </c>
      <c r="C611" s="28" t="s">
        <v>135</v>
      </c>
      <c r="D611" s="28" t="s">
        <v>139</v>
      </c>
      <c r="E611" s="28">
        <v>39575</v>
      </c>
      <c r="F611" s="28" t="s">
        <v>158</v>
      </c>
      <c r="G611" s="28">
        <v>441</v>
      </c>
      <c r="H611" s="28">
        <v>10271</v>
      </c>
      <c r="I611" s="28">
        <v>4340</v>
      </c>
      <c r="J611" s="29">
        <v>5931</v>
      </c>
    </row>
    <row r="612" spans="2:10" x14ac:dyDescent="0.25">
      <c r="B612" s="120">
        <v>599</v>
      </c>
      <c r="C612" s="25" t="s">
        <v>135</v>
      </c>
      <c r="D612" s="25" t="s">
        <v>139</v>
      </c>
      <c r="E612" s="25">
        <v>39623</v>
      </c>
      <c r="F612" s="25" t="s">
        <v>158</v>
      </c>
      <c r="G612" s="25">
        <v>324</v>
      </c>
      <c r="H612" s="25">
        <v>7132</v>
      </c>
      <c r="I612" s="25">
        <v>3311</v>
      </c>
      <c r="J612" s="26">
        <v>3821</v>
      </c>
    </row>
    <row r="613" spans="2:10" x14ac:dyDescent="0.25">
      <c r="B613" s="120">
        <v>600</v>
      </c>
      <c r="C613" s="28" t="s">
        <v>137</v>
      </c>
      <c r="D613" s="28" t="s">
        <v>139</v>
      </c>
      <c r="E613" s="28">
        <v>39671</v>
      </c>
      <c r="F613" s="28" t="s">
        <v>158</v>
      </c>
      <c r="G613" s="28">
        <v>495</v>
      </c>
      <c r="H613" s="28">
        <v>11975</v>
      </c>
      <c r="I613" s="28">
        <v>4871</v>
      </c>
      <c r="J613" s="29">
        <v>7104</v>
      </c>
    </row>
    <row r="614" spans="2:10" x14ac:dyDescent="0.25">
      <c r="B614" s="120">
        <v>601</v>
      </c>
      <c r="C614" s="25" t="s">
        <v>132</v>
      </c>
      <c r="D614" s="25" t="s">
        <v>139</v>
      </c>
      <c r="E614" s="25">
        <v>39696</v>
      </c>
      <c r="F614" s="25" t="s">
        <v>158</v>
      </c>
      <c r="G614" s="25">
        <v>504</v>
      </c>
      <c r="H614" s="25">
        <v>11935</v>
      </c>
      <c r="I614" s="25">
        <v>5151</v>
      </c>
      <c r="J614" s="26">
        <v>6784</v>
      </c>
    </row>
    <row r="615" spans="2:10" x14ac:dyDescent="0.25">
      <c r="B615" s="120">
        <v>602</v>
      </c>
      <c r="C615" s="28" t="s">
        <v>137</v>
      </c>
      <c r="D615" s="28" t="s">
        <v>139</v>
      </c>
      <c r="E615" s="28">
        <v>39708</v>
      </c>
      <c r="F615" s="28" t="s">
        <v>158</v>
      </c>
      <c r="G615" s="28">
        <v>216</v>
      </c>
      <c r="H615" s="28">
        <v>4408</v>
      </c>
      <c r="I615" s="28">
        <v>1830</v>
      </c>
      <c r="J615" s="29">
        <v>2578</v>
      </c>
    </row>
    <row r="616" spans="2:10" x14ac:dyDescent="0.25">
      <c r="B616" s="120">
        <v>603</v>
      </c>
      <c r="C616" s="25" t="s">
        <v>137</v>
      </c>
      <c r="D616" s="25" t="s">
        <v>139</v>
      </c>
      <c r="E616" s="25">
        <v>39757</v>
      </c>
      <c r="F616" s="25" t="s">
        <v>158</v>
      </c>
      <c r="G616" s="25">
        <v>486</v>
      </c>
      <c r="H616" s="25">
        <v>11192</v>
      </c>
      <c r="I616" s="25">
        <v>4967</v>
      </c>
      <c r="J616" s="26">
        <v>6225</v>
      </c>
    </row>
    <row r="617" spans="2:10" x14ac:dyDescent="0.25">
      <c r="B617" s="120">
        <v>604</v>
      </c>
      <c r="C617" s="28" t="s">
        <v>135</v>
      </c>
      <c r="D617" s="28" t="s">
        <v>133</v>
      </c>
      <c r="E617" s="28">
        <v>39135</v>
      </c>
      <c r="F617" s="28" t="s">
        <v>158</v>
      </c>
      <c r="G617" s="28">
        <v>200</v>
      </c>
      <c r="H617" s="28">
        <v>4722</v>
      </c>
      <c r="I617" s="28">
        <v>2044</v>
      </c>
      <c r="J617" s="29">
        <v>2678</v>
      </c>
    </row>
    <row r="618" spans="2:10" x14ac:dyDescent="0.25">
      <c r="B618" s="120">
        <v>605</v>
      </c>
      <c r="C618" s="25" t="s">
        <v>135</v>
      </c>
      <c r="D618" s="25" t="s">
        <v>133</v>
      </c>
      <c r="E618" s="25">
        <v>39160</v>
      </c>
      <c r="F618" s="25" t="s">
        <v>158</v>
      </c>
      <c r="G618" s="25">
        <v>420</v>
      </c>
      <c r="H618" s="25">
        <v>7787</v>
      </c>
      <c r="I618" s="25">
        <v>3557</v>
      </c>
      <c r="J618" s="26">
        <v>4230</v>
      </c>
    </row>
    <row r="619" spans="2:10" x14ac:dyDescent="0.25">
      <c r="B619" s="120">
        <v>606</v>
      </c>
      <c r="C619" s="28" t="s">
        <v>135</v>
      </c>
      <c r="D619" s="28" t="s">
        <v>133</v>
      </c>
      <c r="E619" s="28">
        <v>39181</v>
      </c>
      <c r="F619" s="28" t="s">
        <v>158</v>
      </c>
      <c r="G619" s="28">
        <v>700</v>
      </c>
      <c r="H619" s="28">
        <v>15750</v>
      </c>
      <c r="I619" s="28">
        <v>6888</v>
      </c>
      <c r="J619" s="29">
        <v>8862</v>
      </c>
    </row>
    <row r="620" spans="2:10" x14ac:dyDescent="0.25">
      <c r="B620" s="120">
        <v>607</v>
      </c>
      <c r="C620" s="25" t="s">
        <v>132</v>
      </c>
      <c r="D620" s="25" t="s">
        <v>133</v>
      </c>
      <c r="E620" s="25">
        <v>39225</v>
      </c>
      <c r="F620" s="25" t="s">
        <v>158</v>
      </c>
      <c r="G620" s="25">
        <v>700</v>
      </c>
      <c r="H620" s="25">
        <v>12950</v>
      </c>
      <c r="I620" s="25">
        <v>5929</v>
      </c>
      <c r="J620" s="26">
        <v>7021</v>
      </c>
    </row>
    <row r="621" spans="2:10" x14ac:dyDescent="0.25">
      <c r="B621" s="120">
        <v>608</v>
      </c>
      <c r="C621" s="28" t="s">
        <v>135</v>
      </c>
      <c r="D621" s="28" t="s">
        <v>133</v>
      </c>
      <c r="E621" s="28">
        <v>39511</v>
      </c>
      <c r="F621" s="28" t="s">
        <v>158</v>
      </c>
      <c r="G621" s="28">
        <v>361</v>
      </c>
      <c r="H621" s="28">
        <v>6697</v>
      </c>
      <c r="I621" s="28">
        <v>3059</v>
      </c>
      <c r="J621" s="29">
        <v>3638</v>
      </c>
    </row>
    <row r="622" spans="2:10" x14ac:dyDescent="0.25">
      <c r="B622" s="120">
        <v>609</v>
      </c>
      <c r="C622" s="25" t="s">
        <v>135</v>
      </c>
      <c r="D622" s="25" t="s">
        <v>133</v>
      </c>
      <c r="E622" s="25">
        <v>39591</v>
      </c>
      <c r="F622" s="25" t="s">
        <v>158</v>
      </c>
      <c r="G622" s="25">
        <v>602</v>
      </c>
      <c r="H622" s="25">
        <v>13545</v>
      </c>
      <c r="I622" s="25">
        <v>5924</v>
      </c>
      <c r="J622" s="26">
        <v>7621</v>
      </c>
    </row>
    <row r="623" spans="2:10" x14ac:dyDescent="0.25">
      <c r="B623" s="120">
        <v>610</v>
      </c>
      <c r="C623" s="28" t="s">
        <v>132</v>
      </c>
      <c r="D623" s="28" t="s">
        <v>133</v>
      </c>
      <c r="E623" s="28">
        <v>39643</v>
      </c>
      <c r="F623" s="28" t="s">
        <v>158</v>
      </c>
      <c r="G623" s="28">
        <v>602</v>
      </c>
      <c r="H623" s="28">
        <v>11137</v>
      </c>
      <c r="I623" s="28">
        <v>5099</v>
      </c>
      <c r="J623" s="29">
        <v>6038</v>
      </c>
    </row>
    <row r="624" spans="2:10" x14ac:dyDescent="0.25">
      <c r="B624" s="120">
        <v>611</v>
      </c>
      <c r="C624" s="25" t="s">
        <v>135</v>
      </c>
      <c r="D624" s="25" t="s">
        <v>133</v>
      </c>
      <c r="E624" s="25">
        <v>39765</v>
      </c>
      <c r="F624" s="25" t="s">
        <v>158</v>
      </c>
      <c r="G624" s="25">
        <v>172</v>
      </c>
      <c r="H624" s="25">
        <v>4061</v>
      </c>
      <c r="I624" s="25">
        <v>1758</v>
      </c>
      <c r="J624" s="26">
        <v>2303</v>
      </c>
    </row>
    <row r="625" spans="2:10" x14ac:dyDescent="0.25">
      <c r="B625" s="120">
        <v>612</v>
      </c>
      <c r="C625" s="28" t="s">
        <v>137</v>
      </c>
      <c r="D625" s="28" t="s">
        <v>140</v>
      </c>
      <c r="E625" s="28">
        <v>39143</v>
      </c>
      <c r="F625" s="28" t="s">
        <v>158</v>
      </c>
      <c r="G625" s="28">
        <v>360</v>
      </c>
      <c r="H625" s="28">
        <v>8734</v>
      </c>
      <c r="I625" s="28">
        <v>3679</v>
      </c>
      <c r="J625" s="29">
        <v>5055</v>
      </c>
    </row>
    <row r="626" spans="2:10" x14ac:dyDescent="0.25">
      <c r="B626" s="120">
        <v>613</v>
      </c>
      <c r="C626" s="25" t="s">
        <v>132</v>
      </c>
      <c r="D626" s="25" t="s">
        <v>140</v>
      </c>
      <c r="E626" s="25">
        <v>39192</v>
      </c>
      <c r="F626" s="25" t="s">
        <v>158</v>
      </c>
      <c r="G626" s="25">
        <v>70</v>
      </c>
      <c r="H626" s="25">
        <v>1315</v>
      </c>
      <c r="I626" s="25">
        <v>593</v>
      </c>
      <c r="J626" s="26">
        <v>722</v>
      </c>
    </row>
    <row r="627" spans="2:10" x14ac:dyDescent="0.25">
      <c r="B627" s="120">
        <v>614</v>
      </c>
      <c r="C627" s="28" t="s">
        <v>132</v>
      </c>
      <c r="D627" s="28" t="s">
        <v>140</v>
      </c>
      <c r="E627" s="28">
        <v>39337</v>
      </c>
      <c r="F627" s="28" t="s">
        <v>158</v>
      </c>
      <c r="G627" s="28">
        <v>560</v>
      </c>
      <c r="H627" s="28">
        <v>11284</v>
      </c>
      <c r="I627" s="28">
        <v>4743</v>
      </c>
      <c r="J627" s="29">
        <v>6541</v>
      </c>
    </row>
    <row r="628" spans="2:10" x14ac:dyDescent="0.25">
      <c r="B628" s="120">
        <v>615</v>
      </c>
      <c r="C628" s="25" t="s">
        <v>137</v>
      </c>
      <c r="D628" s="25" t="s">
        <v>140</v>
      </c>
      <c r="E628" s="25">
        <v>39359</v>
      </c>
      <c r="F628" s="25" t="s">
        <v>158</v>
      </c>
      <c r="G628" s="25">
        <v>300</v>
      </c>
      <c r="H628" s="25">
        <v>5715</v>
      </c>
      <c r="I628" s="25">
        <v>2541</v>
      </c>
      <c r="J628" s="26">
        <v>3174</v>
      </c>
    </row>
    <row r="629" spans="2:10" x14ac:dyDescent="0.25">
      <c r="B629" s="120">
        <v>616</v>
      </c>
      <c r="C629" s="28" t="s">
        <v>132</v>
      </c>
      <c r="D629" s="28" t="s">
        <v>140</v>
      </c>
      <c r="E629" s="28">
        <v>39420</v>
      </c>
      <c r="F629" s="28" t="s">
        <v>158</v>
      </c>
      <c r="G629" s="28">
        <v>1500</v>
      </c>
      <c r="H629" s="28">
        <v>27795</v>
      </c>
      <c r="I629" s="28">
        <v>12705</v>
      </c>
      <c r="J629" s="29">
        <v>15090</v>
      </c>
    </row>
    <row r="630" spans="2:10" x14ac:dyDescent="0.25">
      <c r="B630" s="120">
        <v>617</v>
      </c>
      <c r="C630" s="25" t="s">
        <v>135</v>
      </c>
      <c r="D630" s="25" t="s">
        <v>140</v>
      </c>
      <c r="E630" s="25">
        <v>39430</v>
      </c>
      <c r="F630" s="25" t="s">
        <v>158</v>
      </c>
      <c r="G630" s="25">
        <v>450</v>
      </c>
      <c r="H630" s="25">
        <v>10850</v>
      </c>
      <c r="I630" s="25">
        <v>4428</v>
      </c>
      <c r="J630" s="26">
        <v>6422</v>
      </c>
    </row>
    <row r="631" spans="2:10" x14ac:dyDescent="0.25">
      <c r="B631" s="120">
        <v>618</v>
      </c>
      <c r="C631" s="28" t="s">
        <v>137</v>
      </c>
      <c r="D631" s="28" t="s">
        <v>140</v>
      </c>
      <c r="E631" s="28">
        <v>39507</v>
      </c>
      <c r="F631" s="28" t="s">
        <v>158</v>
      </c>
      <c r="G631" s="28">
        <v>240</v>
      </c>
      <c r="H631" s="28">
        <v>4572</v>
      </c>
      <c r="I631" s="28">
        <v>2033</v>
      </c>
      <c r="J631" s="29">
        <v>2539</v>
      </c>
    </row>
    <row r="632" spans="2:10" x14ac:dyDescent="0.25">
      <c r="B632" s="120">
        <v>619</v>
      </c>
      <c r="C632" s="25" t="s">
        <v>135</v>
      </c>
      <c r="D632" s="25" t="s">
        <v>140</v>
      </c>
      <c r="E632" s="25">
        <v>39566</v>
      </c>
      <c r="F632" s="25" t="s">
        <v>158</v>
      </c>
      <c r="G632" s="25">
        <v>360</v>
      </c>
      <c r="H632" s="25">
        <v>8680</v>
      </c>
      <c r="I632" s="25">
        <v>3542</v>
      </c>
      <c r="J632" s="26">
        <v>5138</v>
      </c>
    </row>
    <row r="633" spans="2:10" x14ac:dyDescent="0.25">
      <c r="B633" s="120">
        <v>620</v>
      </c>
      <c r="C633" s="28" t="s">
        <v>132</v>
      </c>
      <c r="D633" s="28" t="s">
        <v>140</v>
      </c>
      <c r="E633" s="28">
        <v>39647</v>
      </c>
      <c r="F633" s="28" t="s">
        <v>158</v>
      </c>
      <c r="G633" s="28">
        <v>448</v>
      </c>
      <c r="H633" s="28">
        <v>9027</v>
      </c>
      <c r="I633" s="28">
        <v>3794</v>
      </c>
      <c r="J633" s="29">
        <v>5233</v>
      </c>
    </row>
    <row r="634" spans="2:10" x14ac:dyDescent="0.25">
      <c r="B634" s="120">
        <v>621</v>
      </c>
      <c r="C634" s="25" t="s">
        <v>132</v>
      </c>
      <c r="D634" s="25" t="s">
        <v>140</v>
      </c>
      <c r="E634" s="25">
        <v>39723</v>
      </c>
      <c r="F634" s="25" t="s">
        <v>158</v>
      </c>
      <c r="G634" s="25">
        <v>56</v>
      </c>
      <c r="H634" s="25">
        <v>1052</v>
      </c>
      <c r="I634" s="25">
        <v>474</v>
      </c>
      <c r="J634" s="26">
        <v>578</v>
      </c>
    </row>
    <row r="635" spans="2:10" x14ac:dyDescent="0.25">
      <c r="B635" s="120">
        <v>622</v>
      </c>
      <c r="C635" s="28" t="s">
        <v>137</v>
      </c>
      <c r="D635" s="28" t="s">
        <v>140</v>
      </c>
      <c r="E635" s="28">
        <v>39787</v>
      </c>
      <c r="F635" s="28" t="s">
        <v>158</v>
      </c>
      <c r="G635" s="28">
        <v>288</v>
      </c>
      <c r="H635" s="28">
        <v>6987</v>
      </c>
      <c r="I635" s="28">
        <v>2943</v>
      </c>
      <c r="J635" s="29">
        <v>4044</v>
      </c>
    </row>
    <row r="636" spans="2:10" x14ac:dyDescent="0.25">
      <c r="B636" s="120">
        <v>623</v>
      </c>
      <c r="C636" s="25" t="s">
        <v>132</v>
      </c>
      <c r="D636" s="25" t="s">
        <v>140</v>
      </c>
      <c r="E636" s="25">
        <v>39805</v>
      </c>
      <c r="F636" s="25" t="s">
        <v>158</v>
      </c>
      <c r="G636" s="25">
        <v>1200</v>
      </c>
      <c r="H636" s="25">
        <v>22236</v>
      </c>
      <c r="I636" s="25">
        <v>10164</v>
      </c>
      <c r="J636" s="26">
        <v>12072</v>
      </c>
    </row>
    <row r="637" spans="2:10" x14ac:dyDescent="0.25">
      <c r="B637" s="120">
        <v>624</v>
      </c>
      <c r="C637" s="28" t="s">
        <v>132</v>
      </c>
      <c r="D637" s="28" t="s">
        <v>141</v>
      </c>
      <c r="E637" s="28">
        <v>39245</v>
      </c>
      <c r="F637" s="28" t="s">
        <v>158</v>
      </c>
      <c r="G637" s="28">
        <v>180</v>
      </c>
      <c r="H637" s="28">
        <v>4502</v>
      </c>
      <c r="I637" s="28">
        <v>1840</v>
      </c>
      <c r="J637" s="29">
        <v>2662</v>
      </c>
    </row>
    <row r="638" spans="2:10" x14ac:dyDescent="0.25">
      <c r="B638" s="120">
        <v>625</v>
      </c>
      <c r="C638" s="25" t="s">
        <v>132</v>
      </c>
      <c r="D638" s="25" t="s">
        <v>141</v>
      </c>
      <c r="E638" s="25">
        <v>39322</v>
      </c>
      <c r="F638" s="25" t="s">
        <v>158</v>
      </c>
      <c r="G638" s="25">
        <v>150</v>
      </c>
      <c r="H638" s="25">
        <v>3516</v>
      </c>
      <c r="I638" s="25">
        <v>1476</v>
      </c>
      <c r="J638" s="26">
        <v>2040</v>
      </c>
    </row>
    <row r="639" spans="2:10" x14ac:dyDescent="0.25">
      <c r="B639" s="120">
        <v>626</v>
      </c>
      <c r="C639" s="28" t="s">
        <v>132</v>
      </c>
      <c r="D639" s="28" t="s">
        <v>141</v>
      </c>
      <c r="E639" s="28">
        <v>39391</v>
      </c>
      <c r="F639" s="28" t="s">
        <v>158</v>
      </c>
      <c r="G639" s="28">
        <v>220</v>
      </c>
      <c r="H639" s="28">
        <v>4827</v>
      </c>
      <c r="I639" s="28">
        <v>2248</v>
      </c>
      <c r="J639" s="29">
        <v>2579</v>
      </c>
    </row>
    <row r="640" spans="2:10" x14ac:dyDescent="0.25">
      <c r="B640" s="120">
        <v>627</v>
      </c>
      <c r="C640" s="25" t="s">
        <v>132</v>
      </c>
      <c r="D640" s="25" t="s">
        <v>141</v>
      </c>
      <c r="E640" s="25">
        <v>39454</v>
      </c>
      <c r="F640" s="25" t="s">
        <v>158</v>
      </c>
      <c r="G640" s="25">
        <v>264</v>
      </c>
      <c r="H640" s="25">
        <v>5792</v>
      </c>
      <c r="I640" s="25">
        <v>2698</v>
      </c>
      <c r="J640" s="26">
        <v>3094</v>
      </c>
    </row>
    <row r="641" spans="2:10" x14ac:dyDescent="0.25">
      <c r="B641" s="120">
        <v>628</v>
      </c>
      <c r="C641" s="28" t="s">
        <v>132</v>
      </c>
      <c r="D641" s="28" t="s">
        <v>141</v>
      </c>
      <c r="E641" s="28">
        <v>39470</v>
      </c>
      <c r="F641" s="28" t="s">
        <v>158</v>
      </c>
      <c r="G641" s="28">
        <v>216</v>
      </c>
      <c r="H641" s="28">
        <v>5402</v>
      </c>
      <c r="I641" s="28">
        <v>2208</v>
      </c>
      <c r="J641" s="29">
        <v>3194</v>
      </c>
    </row>
    <row r="642" spans="2:10" x14ac:dyDescent="0.25">
      <c r="B642" s="120">
        <v>629</v>
      </c>
      <c r="C642" s="25" t="s">
        <v>132</v>
      </c>
      <c r="D642" s="25" t="s">
        <v>141</v>
      </c>
      <c r="E642" s="25">
        <v>39587</v>
      </c>
      <c r="F642" s="25" t="s">
        <v>158</v>
      </c>
      <c r="G642" s="25">
        <v>180</v>
      </c>
      <c r="H642" s="25">
        <v>4219</v>
      </c>
      <c r="I642" s="25">
        <v>1771</v>
      </c>
      <c r="J642" s="26">
        <v>2448</v>
      </c>
    </row>
    <row r="643" spans="2:10" x14ac:dyDescent="0.25">
      <c r="B643" s="120">
        <v>630</v>
      </c>
      <c r="C643" s="28" t="s">
        <v>135</v>
      </c>
      <c r="D643" s="28" t="s">
        <v>134</v>
      </c>
      <c r="E643" s="28">
        <v>39128</v>
      </c>
      <c r="F643" s="28" t="s">
        <v>158</v>
      </c>
      <c r="G643" s="28">
        <v>210</v>
      </c>
      <c r="H643" s="28">
        <v>4078</v>
      </c>
      <c r="I643" s="28">
        <v>1779</v>
      </c>
      <c r="J643" s="29">
        <v>2299</v>
      </c>
    </row>
    <row r="644" spans="2:10" x14ac:dyDescent="0.25">
      <c r="B644" s="120">
        <v>631</v>
      </c>
      <c r="C644" s="25" t="s">
        <v>135</v>
      </c>
      <c r="D644" s="25" t="s">
        <v>134</v>
      </c>
      <c r="E644" s="25">
        <v>39202</v>
      </c>
      <c r="F644" s="25" t="s">
        <v>158</v>
      </c>
      <c r="G644" s="25">
        <v>540</v>
      </c>
      <c r="H644" s="25">
        <v>9391</v>
      </c>
      <c r="I644" s="25">
        <v>4574</v>
      </c>
      <c r="J644" s="26">
        <v>4817</v>
      </c>
    </row>
    <row r="645" spans="2:10" x14ac:dyDescent="0.25">
      <c r="B645" s="120">
        <v>632</v>
      </c>
      <c r="C645" s="28" t="s">
        <v>135</v>
      </c>
      <c r="D645" s="28" t="s">
        <v>134</v>
      </c>
      <c r="E645" s="28">
        <v>39211</v>
      </c>
      <c r="F645" s="28" t="s">
        <v>158</v>
      </c>
      <c r="G645" s="28">
        <v>490</v>
      </c>
      <c r="H645" s="28">
        <v>9614</v>
      </c>
      <c r="I645" s="28">
        <v>4150</v>
      </c>
      <c r="J645" s="29">
        <v>5464</v>
      </c>
    </row>
    <row r="646" spans="2:10" x14ac:dyDescent="0.25">
      <c r="B646" s="120">
        <v>633</v>
      </c>
      <c r="C646" s="25" t="s">
        <v>135</v>
      </c>
      <c r="D646" s="25" t="s">
        <v>134</v>
      </c>
      <c r="E646" s="25">
        <v>39219</v>
      </c>
      <c r="F646" s="25" t="s">
        <v>158</v>
      </c>
      <c r="G646" s="25">
        <v>560</v>
      </c>
      <c r="H646" s="25">
        <v>11183</v>
      </c>
      <c r="I646" s="25">
        <v>4743</v>
      </c>
      <c r="J646" s="26">
        <v>6440</v>
      </c>
    </row>
    <row r="647" spans="2:10" x14ac:dyDescent="0.25">
      <c r="B647" s="120">
        <v>634</v>
      </c>
      <c r="C647" s="28" t="s">
        <v>137</v>
      </c>
      <c r="D647" s="28" t="s">
        <v>134</v>
      </c>
      <c r="E647" s="28">
        <v>39274</v>
      </c>
      <c r="F647" s="28" t="s">
        <v>158</v>
      </c>
      <c r="G647" s="28">
        <v>140</v>
      </c>
      <c r="H647" s="28">
        <v>3247</v>
      </c>
      <c r="I647" s="28">
        <v>1378</v>
      </c>
      <c r="J647" s="29">
        <v>1869</v>
      </c>
    </row>
    <row r="648" spans="2:10" x14ac:dyDescent="0.25">
      <c r="B648" s="120">
        <v>635</v>
      </c>
      <c r="C648" s="25" t="s">
        <v>132</v>
      </c>
      <c r="D648" s="25" t="s">
        <v>134</v>
      </c>
      <c r="E648" s="25">
        <v>39303</v>
      </c>
      <c r="F648" s="25" t="s">
        <v>158</v>
      </c>
      <c r="G648" s="25">
        <v>130</v>
      </c>
      <c r="H648" s="25">
        <v>2447</v>
      </c>
      <c r="I648" s="25">
        <v>1101</v>
      </c>
      <c r="J648" s="26">
        <v>1346</v>
      </c>
    </row>
    <row r="649" spans="2:10" x14ac:dyDescent="0.25">
      <c r="B649" s="120">
        <v>636</v>
      </c>
      <c r="C649" s="28" t="s">
        <v>135</v>
      </c>
      <c r="D649" s="28" t="s">
        <v>134</v>
      </c>
      <c r="E649" s="28">
        <v>39310</v>
      </c>
      <c r="F649" s="28" t="s">
        <v>158</v>
      </c>
      <c r="G649" s="28">
        <v>350</v>
      </c>
      <c r="H649" s="28">
        <v>6716</v>
      </c>
      <c r="I649" s="28">
        <v>2964</v>
      </c>
      <c r="J649" s="29">
        <v>3752</v>
      </c>
    </row>
    <row r="650" spans="2:10" x14ac:dyDescent="0.25">
      <c r="B650" s="120">
        <v>637</v>
      </c>
      <c r="C650" s="25" t="s">
        <v>135</v>
      </c>
      <c r="D650" s="25" t="s">
        <v>134</v>
      </c>
      <c r="E650" s="25">
        <v>39511</v>
      </c>
      <c r="F650" s="25" t="s">
        <v>158</v>
      </c>
      <c r="G650" s="25">
        <v>153</v>
      </c>
      <c r="H650" s="25">
        <v>2977</v>
      </c>
      <c r="I650" s="25">
        <v>1299</v>
      </c>
      <c r="J650" s="26">
        <v>1678</v>
      </c>
    </row>
    <row r="651" spans="2:10" x14ac:dyDescent="0.25">
      <c r="B651" s="120">
        <v>638</v>
      </c>
      <c r="C651" s="28" t="s">
        <v>135</v>
      </c>
      <c r="D651" s="28" t="s">
        <v>134</v>
      </c>
      <c r="E651" s="28">
        <v>39566</v>
      </c>
      <c r="F651" s="28" t="s">
        <v>158</v>
      </c>
      <c r="G651" s="28">
        <v>256</v>
      </c>
      <c r="H651" s="28">
        <v>4903</v>
      </c>
      <c r="I651" s="28">
        <v>2164</v>
      </c>
      <c r="J651" s="29">
        <v>2739</v>
      </c>
    </row>
    <row r="652" spans="2:10" x14ac:dyDescent="0.25">
      <c r="B652" s="120">
        <v>639</v>
      </c>
      <c r="C652" s="25" t="s">
        <v>135</v>
      </c>
      <c r="D652" s="25" t="s">
        <v>134</v>
      </c>
      <c r="E652" s="25">
        <v>39710</v>
      </c>
      <c r="F652" s="25" t="s">
        <v>158</v>
      </c>
      <c r="G652" s="25">
        <v>358</v>
      </c>
      <c r="H652" s="25">
        <v>7018</v>
      </c>
      <c r="I652" s="25">
        <v>3030</v>
      </c>
      <c r="J652" s="26">
        <v>3988</v>
      </c>
    </row>
    <row r="653" spans="2:10" x14ac:dyDescent="0.25">
      <c r="B653" s="120">
        <v>640</v>
      </c>
      <c r="C653" s="28" t="s">
        <v>135</v>
      </c>
      <c r="D653" s="28" t="s">
        <v>134</v>
      </c>
      <c r="E653" s="28">
        <v>39716</v>
      </c>
      <c r="F653" s="28" t="s">
        <v>158</v>
      </c>
      <c r="G653" s="28">
        <v>394</v>
      </c>
      <c r="H653" s="28">
        <v>6855</v>
      </c>
      <c r="I653" s="28">
        <v>3339</v>
      </c>
      <c r="J653" s="29">
        <v>3516</v>
      </c>
    </row>
    <row r="654" spans="2:10" x14ac:dyDescent="0.25">
      <c r="B654" s="120">
        <v>641</v>
      </c>
      <c r="C654" s="25" t="s">
        <v>132</v>
      </c>
      <c r="D654" s="25" t="s">
        <v>134</v>
      </c>
      <c r="E654" s="25">
        <v>39743</v>
      </c>
      <c r="F654" s="25" t="s">
        <v>158</v>
      </c>
      <c r="G654" s="25">
        <v>95</v>
      </c>
      <c r="H654" s="25">
        <v>1786</v>
      </c>
      <c r="I654" s="25">
        <v>804</v>
      </c>
      <c r="J654" s="26">
        <v>982</v>
      </c>
    </row>
    <row r="655" spans="2:10" x14ac:dyDescent="0.25">
      <c r="B655" s="120">
        <v>642</v>
      </c>
      <c r="C655" s="28" t="s">
        <v>135</v>
      </c>
      <c r="D655" s="28" t="s">
        <v>134</v>
      </c>
      <c r="E655" s="28">
        <v>39780</v>
      </c>
      <c r="F655" s="28" t="s">
        <v>158</v>
      </c>
      <c r="G655" s="28">
        <v>409</v>
      </c>
      <c r="H655" s="28">
        <v>8164</v>
      </c>
      <c r="I655" s="28">
        <v>3462</v>
      </c>
      <c r="J655" s="29">
        <v>4702</v>
      </c>
    </row>
    <row r="656" spans="2:10" x14ac:dyDescent="0.25">
      <c r="B656" s="120">
        <v>643</v>
      </c>
      <c r="C656" s="25" t="s">
        <v>137</v>
      </c>
      <c r="D656" s="25" t="s">
        <v>134</v>
      </c>
      <c r="E656" s="25">
        <v>39787</v>
      </c>
      <c r="F656" s="25" t="s">
        <v>158</v>
      </c>
      <c r="G656" s="25">
        <v>102</v>
      </c>
      <c r="H656" s="25">
        <v>2370</v>
      </c>
      <c r="I656" s="25">
        <v>1006</v>
      </c>
      <c r="J656" s="26">
        <v>1364</v>
      </c>
    </row>
    <row r="657" spans="2:10" x14ac:dyDescent="0.25">
      <c r="B657" s="120">
        <v>644</v>
      </c>
      <c r="C657" s="28" t="s">
        <v>132</v>
      </c>
      <c r="D657" s="28" t="s">
        <v>142</v>
      </c>
      <c r="E657" s="28">
        <v>39118</v>
      </c>
      <c r="F657" s="28" t="s">
        <v>158</v>
      </c>
      <c r="G657" s="28">
        <v>140</v>
      </c>
      <c r="H657" s="28">
        <v>3088</v>
      </c>
      <c r="I657" s="28">
        <v>1378</v>
      </c>
      <c r="J657" s="29">
        <v>1710</v>
      </c>
    </row>
    <row r="658" spans="2:10" x14ac:dyDescent="0.25">
      <c r="B658" s="120">
        <v>645</v>
      </c>
      <c r="C658" s="25" t="s">
        <v>137</v>
      </c>
      <c r="D658" s="25" t="s">
        <v>142</v>
      </c>
      <c r="E658" s="25">
        <v>39140</v>
      </c>
      <c r="F658" s="25" t="s">
        <v>158</v>
      </c>
      <c r="G658" s="25">
        <v>420</v>
      </c>
      <c r="H658" s="25">
        <v>7615</v>
      </c>
      <c r="I658" s="25">
        <v>3557</v>
      </c>
      <c r="J658" s="26">
        <v>4058</v>
      </c>
    </row>
    <row r="659" spans="2:10" x14ac:dyDescent="0.25">
      <c r="B659" s="120">
        <v>646</v>
      </c>
      <c r="C659" s="28" t="s">
        <v>135</v>
      </c>
      <c r="D659" s="28" t="s">
        <v>142</v>
      </c>
      <c r="E659" s="28">
        <v>39143</v>
      </c>
      <c r="F659" s="28" t="s">
        <v>158</v>
      </c>
      <c r="G659" s="28">
        <v>500</v>
      </c>
      <c r="H659" s="28">
        <v>10420</v>
      </c>
      <c r="I659" s="28">
        <v>4920</v>
      </c>
      <c r="J659" s="29">
        <v>5500</v>
      </c>
    </row>
    <row r="660" spans="2:10" x14ac:dyDescent="0.25">
      <c r="B660" s="120">
        <v>647</v>
      </c>
      <c r="C660" s="25" t="s">
        <v>135</v>
      </c>
      <c r="D660" s="25" t="s">
        <v>142</v>
      </c>
      <c r="E660" s="25">
        <v>39150</v>
      </c>
      <c r="F660" s="25" t="s">
        <v>158</v>
      </c>
      <c r="G660" s="25">
        <v>140</v>
      </c>
      <c r="H660" s="25">
        <v>3123</v>
      </c>
      <c r="I660" s="25">
        <v>1378</v>
      </c>
      <c r="J660" s="26">
        <v>1745</v>
      </c>
    </row>
    <row r="661" spans="2:10" x14ac:dyDescent="0.25">
      <c r="B661" s="120">
        <v>648</v>
      </c>
      <c r="C661" s="28" t="s">
        <v>137</v>
      </c>
      <c r="D661" s="28" t="s">
        <v>142</v>
      </c>
      <c r="E661" s="28">
        <v>39273</v>
      </c>
      <c r="F661" s="28" t="s">
        <v>158</v>
      </c>
      <c r="G661" s="28">
        <v>400</v>
      </c>
      <c r="H661" s="28">
        <v>8632</v>
      </c>
      <c r="I661" s="28">
        <v>3936</v>
      </c>
      <c r="J661" s="29">
        <v>4696</v>
      </c>
    </row>
    <row r="662" spans="2:10" x14ac:dyDescent="0.25">
      <c r="B662" s="120">
        <v>649</v>
      </c>
      <c r="C662" s="25" t="s">
        <v>135</v>
      </c>
      <c r="D662" s="25" t="s">
        <v>142</v>
      </c>
      <c r="E662" s="25">
        <v>39352</v>
      </c>
      <c r="F662" s="25" t="s">
        <v>158</v>
      </c>
      <c r="G662" s="25">
        <v>390</v>
      </c>
      <c r="H662" s="25">
        <v>8444</v>
      </c>
      <c r="I662" s="25">
        <v>3986</v>
      </c>
      <c r="J662" s="26">
        <v>4458</v>
      </c>
    </row>
    <row r="663" spans="2:10" x14ac:dyDescent="0.25">
      <c r="B663" s="120">
        <v>650</v>
      </c>
      <c r="C663" s="28" t="s">
        <v>135</v>
      </c>
      <c r="D663" s="28" t="s">
        <v>142</v>
      </c>
      <c r="E663" s="28">
        <v>39365</v>
      </c>
      <c r="F663" s="28" t="s">
        <v>158</v>
      </c>
      <c r="G663" s="28">
        <v>840</v>
      </c>
      <c r="H663" s="28">
        <v>20639</v>
      </c>
      <c r="I663" s="28">
        <v>8585</v>
      </c>
      <c r="J663" s="29">
        <v>12054</v>
      </c>
    </row>
    <row r="664" spans="2:10" x14ac:dyDescent="0.25">
      <c r="B664" s="120">
        <v>651</v>
      </c>
      <c r="C664" s="25" t="s">
        <v>137</v>
      </c>
      <c r="D664" s="25" t="s">
        <v>142</v>
      </c>
      <c r="E664" s="25">
        <v>39435</v>
      </c>
      <c r="F664" s="25" t="s">
        <v>158</v>
      </c>
      <c r="G664" s="25">
        <v>220</v>
      </c>
      <c r="H664" s="25">
        <v>5214</v>
      </c>
      <c r="I664" s="25">
        <v>2165</v>
      </c>
      <c r="J664" s="26">
        <v>3049</v>
      </c>
    </row>
    <row r="665" spans="2:10" x14ac:dyDescent="0.25">
      <c r="B665" s="120">
        <v>652</v>
      </c>
      <c r="C665" s="28" t="s">
        <v>137</v>
      </c>
      <c r="D665" s="28" t="s">
        <v>142</v>
      </c>
      <c r="E665" s="28">
        <v>39472</v>
      </c>
      <c r="F665" s="28" t="s">
        <v>158</v>
      </c>
      <c r="G665" s="28">
        <v>386</v>
      </c>
      <c r="H665" s="28">
        <v>7006</v>
      </c>
      <c r="I665" s="28">
        <v>3272</v>
      </c>
      <c r="J665" s="29">
        <v>3734</v>
      </c>
    </row>
    <row r="666" spans="2:10" x14ac:dyDescent="0.25">
      <c r="B666" s="120">
        <v>653</v>
      </c>
      <c r="C666" s="25" t="s">
        <v>137</v>
      </c>
      <c r="D666" s="25" t="s">
        <v>142</v>
      </c>
      <c r="E666" s="25">
        <v>39477</v>
      </c>
      <c r="F666" s="25" t="s">
        <v>158</v>
      </c>
      <c r="G666" s="25">
        <v>202</v>
      </c>
      <c r="H666" s="25">
        <v>4797</v>
      </c>
      <c r="I666" s="25">
        <v>1992</v>
      </c>
      <c r="J666" s="26">
        <v>2805</v>
      </c>
    </row>
    <row r="667" spans="2:10" x14ac:dyDescent="0.25">
      <c r="B667" s="120">
        <v>654</v>
      </c>
      <c r="C667" s="28" t="s">
        <v>135</v>
      </c>
      <c r="D667" s="28" t="s">
        <v>142</v>
      </c>
      <c r="E667" s="28">
        <v>39506</v>
      </c>
      <c r="F667" s="28" t="s">
        <v>158</v>
      </c>
      <c r="G667" s="28">
        <v>359</v>
      </c>
      <c r="H667" s="28">
        <v>7768</v>
      </c>
      <c r="I667" s="28">
        <v>3667</v>
      </c>
      <c r="J667" s="29">
        <v>4101</v>
      </c>
    </row>
    <row r="668" spans="2:10" x14ac:dyDescent="0.25">
      <c r="B668" s="120">
        <v>655</v>
      </c>
      <c r="C668" s="25" t="s">
        <v>137</v>
      </c>
      <c r="D668" s="25" t="s">
        <v>142</v>
      </c>
      <c r="E668" s="25">
        <v>39506</v>
      </c>
      <c r="F668" s="25" t="s">
        <v>158</v>
      </c>
      <c r="G668" s="25">
        <v>368</v>
      </c>
      <c r="H668" s="25">
        <v>7941</v>
      </c>
      <c r="I668" s="25">
        <v>3621</v>
      </c>
      <c r="J668" s="26">
        <v>4320</v>
      </c>
    </row>
    <row r="669" spans="2:10" x14ac:dyDescent="0.25">
      <c r="B669" s="120">
        <v>656</v>
      </c>
      <c r="C669" s="28" t="s">
        <v>135</v>
      </c>
      <c r="D669" s="28" t="s">
        <v>142</v>
      </c>
      <c r="E669" s="28">
        <v>39591</v>
      </c>
      <c r="F669" s="28" t="s">
        <v>158</v>
      </c>
      <c r="G669" s="28">
        <v>773</v>
      </c>
      <c r="H669" s="28">
        <v>18988</v>
      </c>
      <c r="I669" s="28">
        <v>7898</v>
      </c>
      <c r="J669" s="29">
        <v>11090</v>
      </c>
    </row>
    <row r="670" spans="2:10" x14ac:dyDescent="0.25">
      <c r="B670" s="120">
        <v>657</v>
      </c>
      <c r="C670" s="25" t="s">
        <v>132</v>
      </c>
      <c r="D670" s="25" t="s">
        <v>142</v>
      </c>
      <c r="E670" s="25">
        <v>39675</v>
      </c>
      <c r="F670" s="25" t="s">
        <v>158</v>
      </c>
      <c r="G670" s="25">
        <v>129</v>
      </c>
      <c r="H670" s="25">
        <v>2841</v>
      </c>
      <c r="I670" s="25">
        <v>1268</v>
      </c>
      <c r="J670" s="26">
        <v>1573</v>
      </c>
    </row>
    <row r="671" spans="2:10" x14ac:dyDescent="0.25">
      <c r="B671" s="120">
        <v>658</v>
      </c>
      <c r="C671" s="28" t="s">
        <v>135</v>
      </c>
      <c r="D671" s="28" t="s">
        <v>142</v>
      </c>
      <c r="E671" s="28">
        <v>39693</v>
      </c>
      <c r="F671" s="28" t="s">
        <v>158</v>
      </c>
      <c r="G671" s="28">
        <v>460</v>
      </c>
      <c r="H671" s="28">
        <v>9586</v>
      </c>
      <c r="I671" s="28">
        <v>4526</v>
      </c>
      <c r="J671" s="29">
        <v>5060</v>
      </c>
    </row>
    <row r="672" spans="2:10" x14ac:dyDescent="0.25">
      <c r="B672" s="120">
        <v>659</v>
      </c>
      <c r="C672" s="25" t="s">
        <v>135</v>
      </c>
      <c r="D672" s="25" t="s">
        <v>142</v>
      </c>
      <c r="E672" s="25">
        <v>39758</v>
      </c>
      <c r="F672" s="25" t="s">
        <v>158</v>
      </c>
      <c r="G672" s="25">
        <v>129</v>
      </c>
      <c r="H672" s="25">
        <v>2873</v>
      </c>
      <c r="I672" s="25">
        <v>1268</v>
      </c>
      <c r="J672" s="26">
        <v>1605</v>
      </c>
    </row>
    <row r="673" spans="2:10" x14ac:dyDescent="0.25">
      <c r="B673" s="120">
        <v>660</v>
      </c>
      <c r="C673" s="28" t="s">
        <v>135</v>
      </c>
      <c r="D673" s="28" t="s">
        <v>136</v>
      </c>
      <c r="E673" s="28">
        <v>39108</v>
      </c>
      <c r="F673" s="28" t="s">
        <v>158</v>
      </c>
      <c r="G673" s="28">
        <v>420</v>
      </c>
      <c r="H673" s="28">
        <v>8186</v>
      </c>
      <c r="I673" s="28">
        <v>3557</v>
      </c>
      <c r="J673" s="29">
        <v>4629</v>
      </c>
    </row>
    <row r="674" spans="2:10" x14ac:dyDescent="0.25">
      <c r="B674" s="120">
        <v>661</v>
      </c>
      <c r="C674" s="25" t="s">
        <v>132</v>
      </c>
      <c r="D674" s="25" t="s">
        <v>136</v>
      </c>
      <c r="E674" s="25">
        <v>39202</v>
      </c>
      <c r="F674" s="25" t="s">
        <v>158</v>
      </c>
      <c r="G674" s="25">
        <v>550</v>
      </c>
      <c r="H674" s="25">
        <v>11171</v>
      </c>
      <c r="I674" s="25">
        <v>4659</v>
      </c>
      <c r="J674" s="26">
        <v>6512</v>
      </c>
    </row>
    <row r="675" spans="2:10" x14ac:dyDescent="0.25">
      <c r="B675" s="120">
        <v>662</v>
      </c>
      <c r="C675" s="28" t="s">
        <v>137</v>
      </c>
      <c r="D675" s="28" t="s">
        <v>136</v>
      </c>
      <c r="E675" s="28">
        <v>39210</v>
      </c>
      <c r="F675" s="28" t="s">
        <v>158</v>
      </c>
      <c r="G675" s="28">
        <v>560</v>
      </c>
      <c r="H675" s="28">
        <v>11362</v>
      </c>
      <c r="I675" s="28">
        <v>5510</v>
      </c>
      <c r="J675" s="29">
        <v>5852</v>
      </c>
    </row>
    <row r="676" spans="2:10" x14ac:dyDescent="0.25">
      <c r="B676" s="120">
        <v>663</v>
      </c>
      <c r="C676" s="25" t="s">
        <v>135</v>
      </c>
      <c r="D676" s="25" t="s">
        <v>136</v>
      </c>
      <c r="E676" s="25">
        <v>39324</v>
      </c>
      <c r="F676" s="25" t="s">
        <v>158</v>
      </c>
      <c r="G676" s="25">
        <v>450</v>
      </c>
      <c r="H676" s="25">
        <v>9495</v>
      </c>
      <c r="I676" s="25">
        <v>4599</v>
      </c>
      <c r="J676" s="26">
        <v>4896</v>
      </c>
    </row>
    <row r="677" spans="2:10" x14ac:dyDescent="0.25">
      <c r="B677" s="120">
        <v>664</v>
      </c>
      <c r="C677" s="28" t="s">
        <v>135</v>
      </c>
      <c r="D677" s="28" t="s">
        <v>136</v>
      </c>
      <c r="E677" s="28">
        <v>39388</v>
      </c>
      <c r="F677" s="28" t="s">
        <v>158</v>
      </c>
      <c r="G677" s="28">
        <v>300</v>
      </c>
      <c r="H677" s="28">
        <v>5271</v>
      </c>
      <c r="I677" s="28">
        <v>2541</v>
      </c>
      <c r="J677" s="29">
        <v>2730</v>
      </c>
    </row>
    <row r="678" spans="2:10" x14ac:dyDescent="0.25">
      <c r="B678" s="120">
        <v>665</v>
      </c>
      <c r="C678" s="25" t="s">
        <v>132</v>
      </c>
      <c r="D678" s="25" t="s">
        <v>136</v>
      </c>
      <c r="E678" s="25">
        <v>39430</v>
      </c>
      <c r="F678" s="25" t="s">
        <v>158</v>
      </c>
      <c r="G678" s="25">
        <v>90</v>
      </c>
      <c r="H678" s="25">
        <v>1960</v>
      </c>
      <c r="I678" s="25">
        <v>920</v>
      </c>
      <c r="J678" s="26">
        <v>1040</v>
      </c>
    </row>
    <row r="679" spans="2:10" x14ac:dyDescent="0.25">
      <c r="B679" s="120">
        <v>666</v>
      </c>
      <c r="C679" s="28" t="s">
        <v>135</v>
      </c>
      <c r="D679" s="28" t="s">
        <v>136</v>
      </c>
      <c r="E679" s="28">
        <v>39556</v>
      </c>
      <c r="F679" s="28" t="s">
        <v>158</v>
      </c>
      <c r="G679" s="28">
        <v>309</v>
      </c>
      <c r="H679" s="28">
        <v>5429</v>
      </c>
      <c r="I679" s="28">
        <v>2617</v>
      </c>
      <c r="J679" s="29">
        <v>2812</v>
      </c>
    </row>
    <row r="680" spans="2:10" x14ac:dyDescent="0.25">
      <c r="B680" s="120">
        <v>667</v>
      </c>
      <c r="C680" s="25" t="s">
        <v>135</v>
      </c>
      <c r="D680" s="25" t="s">
        <v>136</v>
      </c>
      <c r="E680" s="25">
        <v>39604</v>
      </c>
      <c r="F680" s="25" t="s">
        <v>158</v>
      </c>
      <c r="G680" s="25">
        <v>464</v>
      </c>
      <c r="H680" s="25">
        <v>9780</v>
      </c>
      <c r="I680" s="25">
        <v>4737</v>
      </c>
      <c r="J680" s="26">
        <v>5043</v>
      </c>
    </row>
    <row r="681" spans="2:10" x14ac:dyDescent="0.25">
      <c r="B681" s="120">
        <v>668</v>
      </c>
      <c r="C681" s="28" t="s">
        <v>135</v>
      </c>
      <c r="D681" s="28" t="s">
        <v>136</v>
      </c>
      <c r="E681" s="28">
        <v>39618</v>
      </c>
      <c r="F681" s="28" t="s">
        <v>158</v>
      </c>
      <c r="G681" s="28">
        <v>433</v>
      </c>
      <c r="H681" s="28">
        <v>8432</v>
      </c>
      <c r="I681" s="28">
        <v>3664</v>
      </c>
      <c r="J681" s="29">
        <v>4768</v>
      </c>
    </row>
    <row r="682" spans="2:10" x14ac:dyDescent="0.25">
      <c r="B682" s="120">
        <v>669</v>
      </c>
      <c r="C682" s="25" t="s">
        <v>132</v>
      </c>
      <c r="D682" s="25" t="s">
        <v>136</v>
      </c>
      <c r="E682" s="25">
        <v>39645</v>
      </c>
      <c r="F682" s="25" t="s">
        <v>158</v>
      </c>
      <c r="G682" s="25">
        <v>567</v>
      </c>
      <c r="H682" s="25">
        <v>11506</v>
      </c>
      <c r="I682" s="25">
        <v>4799</v>
      </c>
      <c r="J682" s="26">
        <v>6707</v>
      </c>
    </row>
    <row r="683" spans="2:10" x14ac:dyDescent="0.25">
      <c r="B683" s="120">
        <v>670</v>
      </c>
      <c r="C683" s="28" t="s">
        <v>132</v>
      </c>
      <c r="D683" s="28" t="s">
        <v>136</v>
      </c>
      <c r="E683" s="28">
        <v>39673</v>
      </c>
      <c r="F683" s="28" t="s">
        <v>158</v>
      </c>
      <c r="G683" s="28">
        <v>93</v>
      </c>
      <c r="H683" s="28">
        <v>2019</v>
      </c>
      <c r="I683" s="28">
        <v>948</v>
      </c>
      <c r="J683" s="29">
        <v>1071</v>
      </c>
    </row>
    <row r="684" spans="2:10" x14ac:dyDescent="0.25">
      <c r="B684" s="120">
        <v>671</v>
      </c>
      <c r="C684" s="25" t="s">
        <v>137</v>
      </c>
      <c r="D684" s="25" t="s">
        <v>136</v>
      </c>
      <c r="E684" s="25">
        <v>39765</v>
      </c>
      <c r="F684" s="25" t="s">
        <v>158</v>
      </c>
      <c r="G684" s="25">
        <v>577</v>
      </c>
      <c r="H684" s="25">
        <v>11703</v>
      </c>
      <c r="I684" s="25">
        <v>5675</v>
      </c>
      <c r="J684" s="26">
        <v>6028</v>
      </c>
    </row>
    <row r="685" spans="2:10" x14ac:dyDescent="0.25">
      <c r="B685" s="120">
        <v>672</v>
      </c>
      <c r="C685" s="28" t="s">
        <v>132</v>
      </c>
      <c r="D685" s="28" t="s">
        <v>143</v>
      </c>
      <c r="E685" s="28">
        <v>39251</v>
      </c>
      <c r="F685" s="28" t="s">
        <v>158</v>
      </c>
      <c r="G685" s="28">
        <v>140</v>
      </c>
      <c r="H685" s="28">
        <v>2373</v>
      </c>
      <c r="I685" s="28">
        <v>1186</v>
      </c>
      <c r="J685" s="29">
        <v>1187</v>
      </c>
    </row>
    <row r="686" spans="2:10" x14ac:dyDescent="0.25">
      <c r="B686" s="120">
        <v>673</v>
      </c>
      <c r="C686" s="25" t="s">
        <v>132</v>
      </c>
      <c r="D686" s="25" t="s">
        <v>143</v>
      </c>
      <c r="E686" s="25">
        <v>39258</v>
      </c>
      <c r="F686" s="25" t="s">
        <v>158</v>
      </c>
      <c r="G686" s="25">
        <v>390</v>
      </c>
      <c r="H686" s="25">
        <v>8756</v>
      </c>
      <c r="I686" s="25">
        <v>3838</v>
      </c>
      <c r="J686" s="26">
        <v>4918</v>
      </c>
    </row>
    <row r="687" spans="2:10" x14ac:dyDescent="0.25">
      <c r="B687" s="120">
        <v>674</v>
      </c>
      <c r="C687" s="28" t="s">
        <v>135</v>
      </c>
      <c r="D687" s="28" t="s">
        <v>143</v>
      </c>
      <c r="E687" s="28">
        <v>39328</v>
      </c>
      <c r="F687" s="28" t="s">
        <v>158</v>
      </c>
      <c r="G687" s="28">
        <v>560</v>
      </c>
      <c r="H687" s="28">
        <v>10651</v>
      </c>
      <c r="I687" s="28">
        <v>4743</v>
      </c>
      <c r="J687" s="29">
        <v>5908</v>
      </c>
    </row>
    <row r="688" spans="2:10" x14ac:dyDescent="0.25">
      <c r="B688" s="120">
        <v>675</v>
      </c>
      <c r="C688" s="25" t="s">
        <v>137</v>
      </c>
      <c r="D688" s="25" t="s">
        <v>143</v>
      </c>
      <c r="E688" s="25">
        <v>39338</v>
      </c>
      <c r="F688" s="25" t="s">
        <v>158</v>
      </c>
      <c r="G688" s="25">
        <v>450</v>
      </c>
      <c r="H688" s="25">
        <v>8856</v>
      </c>
      <c r="I688" s="25">
        <v>3812</v>
      </c>
      <c r="J688" s="26">
        <v>5044</v>
      </c>
    </row>
    <row r="689" spans="2:10" x14ac:dyDescent="0.25">
      <c r="B689" s="120">
        <v>676</v>
      </c>
      <c r="C689" s="28" t="s">
        <v>135</v>
      </c>
      <c r="D689" s="28" t="s">
        <v>143</v>
      </c>
      <c r="E689" s="28">
        <v>39371</v>
      </c>
      <c r="F689" s="28" t="s">
        <v>158</v>
      </c>
      <c r="G689" s="28">
        <v>560</v>
      </c>
      <c r="H689" s="28">
        <v>12012</v>
      </c>
      <c r="I689" s="28">
        <v>5723</v>
      </c>
      <c r="J689" s="29">
        <v>6289</v>
      </c>
    </row>
    <row r="690" spans="2:10" x14ac:dyDescent="0.25">
      <c r="B690" s="120">
        <v>677</v>
      </c>
      <c r="C690" s="25" t="s">
        <v>132</v>
      </c>
      <c r="D690" s="25" t="s">
        <v>143</v>
      </c>
      <c r="E690" s="25">
        <v>39433</v>
      </c>
      <c r="F690" s="25" t="s">
        <v>158</v>
      </c>
      <c r="G690" s="25">
        <v>550</v>
      </c>
      <c r="H690" s="25">
        <v>12051</v>
      </c>
      <c r="I690" s="25">
        <v>5412</v>
      </c>
      <c r="J690" s="26">
        <v>6639</v>
      </c>
    </row>
    <row r="691" spans="2:10" x14ac:dyDescent="0.25">
      <c r="B691" s="120">
        <v>678</v>
      </c>
      <c r="C691" s="28" t="s">
        <v>135</v>
      </c>
      <c r="D691" s="28" t="s">
        <v>143</v>
      </c>
      <c r="E691" s="28">
        <v>39513</v>
      </c>
      <c r="F691" s="28" t="s">
        <v>158</v>
      </c>
      <c r="G691" s="28">
        <v>706</v>
      </c>
      <c r="H691" s="28">
        <v>15135</v>
      </c>
      <c r="I691" s="28">
        <v>7211</v>
      </c>
      <c r="J691" s="29">
        <v>7924</v>
      </c>
    </row>
    <row r="692" spans="2:10" x14ac:dyDescent="0.25">
      <c r="B692" s="120">
        <v>679</v>
      </c>
      <c r="C692" s="25" t="s">
        <v>132</v>
      </c>
      <c r="D692" s="25" t="s">
        <v>143</v>
      </c>
      <c r="E692" s="25">
        <v>39576</v>
      </c>
      <c r="F692" s="25" t="s">
        <v>158</v>
      </c>
      <c r="G692" s="25">
        <v>176</v>
      </c>
      <c r="H692" s="25">
        <v>2990</v>
      </c>
      <c r="I692" s="25">
        <v>1494</v>
      </c>
      <c r="J692" s="26">
        <v>1496</v>
      </c>
    </row>
    <row r="693" spans="2:10" x14ac:dyDescent="0.25">
      <c r="B693" s="120">
        <v>680</v>
      </c>
      <c r="C693" s="28" t="s">
        <v>132</v>
      </c>
      <c r="D693" s="28" t="s">
        <v>143</v>
      </c>
      <c r="E693" s="28">
        <v>39589</v>
      </c>
      <c r="F693" s="28" t="s">
        <v>158</v>
      </c>
      <c r="G693" s="28">
        <v>693</v>
      </c>
      <c r="H693" s="28">
        <v>15184</v>
      </c>
      <c r="I693" s="28">
        <v>6819</v>
      </c>
      <c r="J693" s="29">
        <v>8365</v>
      </c>
    </row>
    <row r="694" spans="2:10" x14ac:dyDescent="0.25">
      <c r="B694" s="120">
        <v>681</v>
      </c>
      <c r="C694" s="25" t="s">
        <v>137</v>
      </c>
      <c r="D694" s="25" t="s">
        <v>143</v>
      </c>
      <c r="E694" s="25">
        <v>39637</v>
      </c>
      <c r="F694" s="25" t="s">
        <v>158</v>
      </c>
      <c r="G694" s="25">
        <v>567</v>
      </c>
      <c r="H694" s="25">
        <v>11159</v>
      </c>
      <c r="I694" s="25">
        <v>4803</v>
      </c>
      <c r="J694" s="26">
        <v>6356</v>
      </c>
    </row>
    <row r="695" spans="2:10" x14ac:dyDescent="0.25">
      <c r="B695" s="120">
        <v>682</v>
      </c>
      <c r="C695" s="28" t="s">
        <v>135</v>
      </c>
      <c r="D695" s="28" t="s">
        <v>143</v>
      </c>
      <c r="E695" s="28">
        <v>39723</v>
      </c>
      <c r="F695" s="28" t="s">
        <v>158</v>
      </c>
      <c r="G695" s="28">
        <v>706</v>
      </c>
      <c r="H695" s="28">
        <v>13420</v>
      </c>
      <c r="I695" s="28">
        <v>5976</v>
      </c>
      <c r="J695" s="29">
        <v>7444</v>
      </c>
    </row>
    <row r="696" spans="2:10" x14ac:dyDescent="0.25">
      <c r="B696" s="120">
        <v>683</v>
      </c>
      <c r="C696" s="25" t="s">
        <v>132</v>
      </c>
      <c r="D696" s="25" t="s">
        <v>143</v>
      </c>
      <c r="E696" s="25">
        <v>39724</v>
      </c>
      <c r="F696" s="25" t="s">
        <v>158</v>
      </c>
      <c r="G696" s="25">
        <v>491</v>
      </c>
      <c r="H696" s="25">
        <v>11033</v>
      </c>
      <c r="I696" s="25">
        <v>4836</v>
      </c>
      <c r="J696" s="26">
        <v>6197</v>
      </c>
    </row>
    <row r="697" spans="2:10" x14ac:dyDescent="0.25">
      <c r="B697" s="120">
        <v>684</v>
      </c>
      <c r="C697" s="28" t="s">
        <v>137</v>
      </c>
      <c r="D697" s="28" t="s">
        <v>138</v>
      </c>
      <c r="E697" s="28">
        <v>39113</v>
      </c>
      <c r="F697" s="28" t="s">
        <v>158</v>
      </c>
      <c r="G697" s="28">
        <v>150</v>
      </c>
      <c r="H697" s="28">
        <v>3408</v>
      </c>
      <c r="I697" s="28">
        <v>1476</v>
      </c>
      <c r="J697" s="29">
        <v>1932</v>
      </c>
    </row>
    <row r="698" spans="2:10" x14ac:dyDescent="0.25">
      <c r="B698" s="120">
        <v>685</v>
      </c>
      <c r="C698" s="25" t="s">
        <v>137</v>
      </c>
      <c r="D698" s="25" t="s">
        <v>138</v>
      </c>
      <c r="E698" s="25">
        <v>39135</v>
      </c>
      <c r="F698" s="25" t="s">
        <v>158</v>
      </c>
      <c r="G698" s="25">
        <v>840</v>
      </c>
      <c r="H698" s="25">
        <v>16867</v>
      </c>
      <c r="I698" s="25">
        <v>8266</v>
      </c>
      <c r="J698" s="26">
        <v>8601</v>
      </c>
    </row>
    <row r="699" spans="2:10" x14ac:dyDescent="0.25">
      <c r="B699" s="120">
        <v>686</v>
      </c>
      <c r="C699" s="28" t="s">
        <v>132</v>
      </c>
      <c r="D699" s="28" t="s">
        <v>138</v>
      </c>
      <c r="E699" s="28">
        <v>39162</v>
      </c>
      <c r="F699" s="28" t="s">
        <v>158</v>
      </c>
      <c r="G699" s="28">
        <v>360</v>
      </c>
      <c r="H699" s="28">
        <v>6242</v>
      </c>
      <c r="I699" s="28">
        <v>3049</v>
      </c>
      <c r="J699" s="29">
        <v>3193</v>
      </c>
    </row>
    <row r="700" spans="2:10" x14ac:dyDescent="0.25">
      <c r="B700" s="120">
        <v>687</v>
      </c>
      <c r="C700" s="25" t="s">
        <v>135</v>
      </c>
      <c r="D700" s="25" t="s">
        <v>138</v>
      </c>
      <c r="E700" s="25">
        <v>39209</v>
      </c>
      <c r="F700" s="25" t="s">
        <v>158</v>
      </c>
      <c r="G700" s="25">
        <v>250</v>
      </c>
      <c r="H700" s="25">
        <v>5500</v>
      </c>
      <c r="I700" s="25">
        <v>2555</v>
      </c>
      <c r="J700" s="26">
        <v>2945</v>
      </c>
    </row>
    <row r="701" spans="2:10" x14ac:dyDescent="0.25">
      <c r="B701" s="120">
        <v>688</v>
      </c>
      <c r="C701" s="28" t="s">
        <v>135</v>
      </c>
      <c r="D701" s="28" t="s">
        <v>138</v>
      </c>
      <c r="E701" s="28">
        <v>39269</v>
      </c>
      <c r="F701" s="28" t="s">
        <v>158</v>
      </c>
      <c r="G701" s="28">
        <v>1260</v>
      </c>
      <c r="H701" s="28">
        <v>30467</v>
      </c>
      <c r="I701" s="28">
        <v>12877</v>
      </c>
      <c r="J701" s="29">
        <v>17590</v>
      </c>
    </row>
    <row r="702" spans="2:10" x14ac:dyDescent="0.25">
      <c r="B702" s="120">
        <v>689</v>
      </c>
      <c r="C702" s="25" t="s">
        <v>137</v>
      </c>
      <c r="D702" s="25" t="s">
        <v>138</v>
      </c>
      <c r="E702" s="25">
        <v>39286</v>
      </c>
      <c r="F702" s="25" t="s">
        <v>158</v>
      </c>
      <c r="G702" s="25">
        <v>180</v>
      </c>
      <c r="H702" s="25">
        <v>3577</v>
      </c>
      <c r="I702" s="25">
        <v>1771</v>
      </c>
      <c r="J702" s="26">
        <v>1806</v>
      </c>
    </row>
    <row r="703" spans="2:10" x14ac:dyDescent="0.25">
      <c r="B703" s="120">
        <v>690</v>
      </c>
      <c r="C703" s="28" t="s">
        <v>137</v>
      </c>
      <c r="D703" s="28" t="s">
        <v>138</v>
      </c>
      <c r="E703" s="28">
        <v>39363</v>
      </c>
      <c r="F703" s="28" t="s">
        <v>158</v>
      </c>
      <c r="G703" s="28">
        <v>420</v>
      </c>
      <c r="H703" s="28">
        <v>9925</v>
      </c>
      <c r="I703" s="28">
        <v>4292</v>
      </c>
      <c r="J703" s="29">
        <v>5633</v>
      </c>
    </row>
    <row r="704" spans="2:10" x14ac:dyDescent="0.25">
      <c r="B704" s="120">
        <v>691</v>
      </c>
      <c r="C704" s="25" t="s">
        <v>135</v>
      </c>
      <c r="D704" s="25" t="s">
        <v>138</v>
      </c>
      <c r="E704" s="25">
        <v>39365</v>
      </c>
      <c r="F704" s="25" t="s">
        <v>158</v>
      </c>
      <c r="G704" s="25">
        <v>480</v>
      </c>
      <c r="H704" s="25">
        <v>9571</v>
      </c>
      <c r="I704" s="25">
        <v>4066</v>
      </c>
      <c r="J704" s="26">
        <v>5505</v>
      </c>
    </row>
    <row r="705" spans="2:10" x14ac:dyDescent="0.25">
      <c r="B705" s="120">
        <v>692</v>
      </c>
      <c r="C705" s="28" t="s">
        <v>137</v>
      </c>
      <c r="D705" s="28" t="s">
        <v>138</v>
      </c>
      <c r="E705" s="28">
        <v>39420</v>
      </c>
      <c r="F705" s="28" t="s">
        <v>158</v>
      </c>
      <c r="G705" s="28">
        <v>250</v>
      </c>
      <c r="H705" s="28">
        <v>6212</v>
      </c>
      <c r="I705" s="28">
        <v>2555</v>
      </c>
      <c r="J705" s="29">
        <v>3657</v>
      </c>
    </row>
    <row r="706" spans="2:10" x14ac:dyDescent="0.25">
      <c r="B706" s="120">
        <v>693</v>
      </c>
      <c r="C706" s="25" t="s">
        <v>135</v>
      </c>
      <c r="D706" s="25" t="s">
        <v>138</v>
      </c>
      <c r="E706" s="25">
        <v>39458</v>
      </c>
      <c r="F706" s="25" t="s">
        <v>158</v>
      </c>
      <c r="G706" s="25">
        <v>195</v>
      </c>
      <c r="H706" s="25">
        <v>4290</v>
      </c>
      <c r="I706" s="25">
        <v>1993</v>
      </c>
      <c r="J706" s="26">
        <v>2297</v>
      </c>
    </row>
    <row r="707" spans="2:10" x14ac:dyDescent="0.25">
      <c r="B707" s="120">
        <v>694</v>
      </c>
      <c r="C707" s="28" t="s">
        <v>137</v>
      </c>
      <c r="D707" s="28" t="s">
        <v>138</v>
      </c>
      <c r="E707" s="28">
        <v>39479</v>
      </c>
      <c r="F707" s="28" t="s">
        <v>158</v>
      </c>
      <c r="G707" s="28">
        <v>117</v>
      </c>
      <c r="H707" s="28">
        <v>2658</v>
      </c>
      <c r="I707" s="28">
        <v>1151</v>
      </c>
      <c r="J707" s="29">
        <v>1507</v>
      </c>
    </row>
    <row r="708" spans="2:10" x14ac:dyDescent="0.25">
      <c r="B708" s="120">
        <v>695</v>
      </c>
      <c r="C708" s="25" t="s">
        <v>137</v>
      </c>
      <c r="D708" s="25" t="s">
        <v>138</v>
      </c>
      <c r="E708" s="25">
        <v>39535</v>
      </c>
      <c r="F708" s="25" t="s">
        <v>158</v>
      </c>
      <c r="G708" s="25">
        <v>140</v>
      </c>
      <c r="H708" s="25">
        <v>2790</v>
      </c>
      <c r="I708" s="25">
        <v>1381</v>
      </c>
      <c r="J708" s="26">
        <v>1409</v>
      </c>
    </row>
    <row r="709" spans="2:10" x14ac:dyDescent="0.25">
      <c r="B709" s="120">
        <v>696</v>
      </c>
      <c r="C709" s="28" t="s">
        <v>135</v>
      </c>
      <c r="D709" s="28" t="s">
        <v>138</v>
      </c>
      <c r="E709" s="28">
        <v>39542</v>
      </c>
      <c r="F709" s="28" t="s">
        <v>158</v>
      </c>
      <c r="G709" s="28">
        <v>374</v>
      </c>
      <c r="H709" s="28">
        <v>7465</v>
      </c>
      <c r="I709" s="28">
        <v>3171</v>
      </c>
      <c r="J709" s="29">
        <v>4294</v>
      </c>
    </row>
    <row r="710" spans="2:10" x14ac:dyDescent="0.25">
      <c r="B710" s="120">
        <v>697</v>
      </c>
      <c r="C710" s="25" t="s">
        <v>137</v>
      </c>
      <c r="D710" s="25" t="s">
        <v>138</v>
      </c>
      <c r="E710" s="25">
        <v>39664</v>
      </c>
      <c r="F710" s="25" t="s">
        <v>158</v>
      </c>
      <c r="G710" s="25">
        <v>195</v>
      </c>
      <c r="H710" s="25">
        <v>4845</v>
      </c>
      <c r="I710" s="25">
        <v>1993</v>
      </c>
      <c r="J710" s="26">
        <v>2852</v>
      </c>
    </row>
    <row r="711" spans="2:10" x14ac:dyDescent="0.25">
      <c r="B711" s="120">
        <v>698</v>
      </c>
      <c r="C711" s="28" t="s">
        <v>137</v>
      </c>
      <c r="D711" s="28" t="s">
        <v>138</v>
      </c>
      <c r="E711" s="28">
        <v>39692</v>
      </c>
      <c r="F711" s="28" t="s">
        <v>158</v>
      </c>
      <c r="G711" s="28">
        <v>655</v>
      </c>
      <c r="H711" s="28">
        <v>13156</v>
      </c>
      <c r="I711" s="28">
        <v>6447</v>
      </c>
      <c r="J711" s="29">
        <v>6709</v>
      </c>
    </row>
    <row r="712" spans="2:10" x14ac:dyDescent="0.25">
      <c r="B712" s="120">
        <v>699</v>
      </c>
      <c r="C712" s="25" t="s">
        <v>135</v>
      </c>
      <c r="D712" s="25" t="s">
        <v>138</v>
      </c>
      <c r="E712" s="25">
        <v>39703</v>
      </c>
      <c r="F712" s="25" t="s">
        <v>158</v>
      </c>
      <c r="G712" s="25">
        <v>983</v>
      </c>
      <c r="H712" s="25">
        <v>23764</v>
      </c>
      <c r="I712" s="25">
        <v>10044</v>
      </c>
      <c r="J712" s="26">
        <v>13720</v>
      </c>
    </row>
    <row r="713" spans="2:10" x14ac:dyDescent="0.25">
      <c r="B713" s="120">
        <v>700</v>
      </c>
      <c r="C713" s="28" t="s">
        <v>137</v>
      </c>
      <c r="D713" s="28" t="s">
        <v>138</v>
      </c>
      <c r="E713" s="28">
        <v>39703</v>
      </c>
      <c r="F713" s="28" t="s">
        <v>158</v>
      </c>
      <c r="G713" s="28">
        <v>328</v>
      </c>
      <c r="H713" s="28">
        <v>7742</v>
      </c>
      <c r="I713" s="28">
        <v>3348</v>
      </c>
      <c r="J713" s="29">
        <v>4394</v>
      </c>
    </row>
    <row r="714" spans="2:10" x14ac:dyDescent="0.25">
      <c r="B714" s="120">
        <v>701</v>
      </c>
      <c r="C714" s="25" t="s">
        <v>132</v>
      </c>
      <c r="D714" s="25" t="s">
        <v>138</v>
      </c>
      <c r="E714" s="25">
        <v>39758</v>
      </c>
      <c r="F714" s="25" t="s">
        <v>158</v>
      </c>
      <c r="G714" s="25">
        <v>281</v>
      </c>
      <c r="H714" s="25">
        <v>4869</v>
      </c>
      <c r="I714" s="25">
        <v>2378</v>
      </c>
      <c r="J714" s="26">
        <v>2491</v>
      </c>
    </row>
    <row r="715" spans="2:10" x14ac:dyDescent="0.25">
      <c r="B715" s="120">
        <v>702</v>
      </c>
      <c r="C715" s="28" t="s">
        <v>137</v>
      </c>
      <c r="D715" s="28" t="s">
        <v>144</v>
      </c>
      <c r="E715" s="28">
        <v>39119</v>
      </c>
      <c r="F715" s="28" t="s">
        <v>158</v>
      </c>
      <c r="G715" s="28">
        <v>720</v>
      </c>
      <c r="H715" s="28">
        <v>13831</v>
      </c>
      <c r="I715" s="28">
        <v>6098</v>
      </c>
      <c r="J715" s="29">
        <v>7733</v>
      </c>
    </row>
    <row r="716" spans="2:10" x14ac:dyDescent="0.25">
      <c r="B716" s="120">
        <v>703</v>
      </c>
      <c r="C716" s="25" t="s">
        <v>137</v>
      </c>
      <c r="D716" s="25" t="s">
        <v>144</v>
      </c>
      <c r="E716" s="25">
        <v>39121</v>
      </c>
      <c r="F716" s="25" t="s">
        <v>158</v>
      </c>
      <c r="G716" s="25">
        <v>720</v>
      </c>
      <c r="H716" s="25">
        <v>14796</v>
      </c>
      <c r="I716" s="25">
        <v>6098</v>
      </c>
      <c r="J716" s="26">
        <v>8698</v>
      </c>
    </row>
    <row r="717" spans="2:10" x14ac:dyDescent="0.25">
      <c r="B717" s="120">
        <v>704</v>
      </c>
      <c r="C717" s="28" t="s">
        <v>132</v>
      </c>
      <c r="D717" s="28" t="s">
        <v>144</v>
      </c>
      <c r="E717" s="28">
        <v>39248</v>
      </c>
      <c r="F717" s="28" t="s">
        <v>158</v>
      </c>
      <c r="G717" s="28">
        <v>1260</v>
      </c>
      <c r="H717" s="28">
        <v>25150</v>
      </c>
      <c r="I717" s="28">
        <v>10672</v>
      </c>
      <c r="J717" s="29">
        <v>14478</v>
      </c>
    </row>
    <row r="718" spans="2:10" x14ac:dyDescent="0.25">
      <c r="B718" s="120">
        <v>705</v>
      </c>
      <c r="C718" s="25" t="s">
        <v>135</v>
      </c>
      <c r="D718" s="25" t="s">
        <v>144</v>
      </c>
      <c r="E718" s="25">
        <v>39282</v>
      </c>
      <c r="F718" s="25" t="s">
        <v>158</v>
      </c>
      <c r="G718" s="25">
        <v>810</v>
      </c>
      <c r="H718" s="25">
        <v>19043</v>
      </c>
      <c r="I718" s="25">
        <v>8278</v>
      </c>
      <c r="J718" s="26">
        <v>10765</v>
      </c>
    </row>
    <row r="719" spans="2:10" x14ac:dyDescent="0.25">
      <c r="B719" s="120">
        <v>706</v>
      </c>
      <c r="C719" s="28" t="s">
        <v>137</v>
      </c>
      <c r="D719" s="28" t="s">
        <v>144</v>
      </c>
      <c r="E719" s="28">
        <v>39318</v>
      </c>
      <c r="F719" s="28" t="s">
        <v>158</v>
      </c>
      <c r="G719" s="28">
        <v>270</v>
      </c>
      <c r="H719" s="28">
        <v>5929</v>
      </c>
      <c r="I719" s="28">
        <v>2657</v>
      </c>
      <c r="J719" s="29">
        <v>3272</v>
      </c>
    </row>
    <row r="720" spans="2:10" x14ac:dyDescent="0.25">
      <c r="B720" s="120">
        <v>707</v>
      </c>
      <c r="C720" s="25" t="s">
        <v>135</v>
      </c>
      <c r="D720" s="25" t="s">
        <v>144</v>
      </c>
      <c r="E720" s="25">
        <v>39336</v>
      </c>
      <c r="F720" s="25" t="s">
        <v>158</v>
      </c>
      <c r="G720" s="25">
        <v>150</v>
      </c>
      <c r="H720" s="25">
        <v>3224</v>
      </c>
      <c r="I720" s="25">
        <v>1533</v>
      </c>
      <c r="J720" s="26">
        <v>1691</v>
      </c>
    </row>
    <row r="721" spans="2:10" x14ac:dyDescent="0.25">
      <c r="B721" s="120">
        <v>708</v>
      </c>
      <c r="C721" s="28" t="s">
        <v>137</v>
      </c>
      <c r="D721" s="28" t="s">
        <v>144</v>
      </c>
      <c r="E721" s="28">
        <v>39478</v>
      </c>
      <c r="F721" s="28" t="s">
        <v>158</v>
      </c>
      <c r="G721" s="28">
        <v>332</v>
      </c>
      <c r="H721" s="28">
        <v>7293</v>
      </c>
      <c r="I721" s="28">
        <v>3268</v>
      </c>
      <c r="J721" s="29">
        <v>4025</v>
      </c>
    </row>
    <row r="722" spans="2:10" x14ac:dyDescent="0.25">
      <c r="B722" s="120">
        <v>709</v>
      </c>
      <c r="C722" s="25" t="s">
        <v>137</v>
      </c>
      <c r="D722" s="25" t="s">
        <v>144</v>
      </c>
      <c r="E722" s="25">
        <v>39492</v>
      </c>
      <c r="F722" s="25" t="s">
        <v>158</v>
      </c>
      <c r="G722" s="25">
        <v>886</v>
      </c>
      <c r="H722" s="25">
        <v>18199</v>
      </c>
      <c r="I722" s="25">
        <v>7501</v>
      </c>
      <c r="J722" s="26">
        <v>10698</v>
      </c>
    </row>
    <row r="723" spans="2:10" x14ac:dyDescent="0.25">
      <c r="B723" s="120">
        <v>710</v>
      </c>
      <c r="C723" s="28" t="s">
        <v>137</v>
      </c>
      <c r="D723" s="28" t="s">
        <v>144</v>
      </c>
      <c r="E723" s="28">
        <v>39659</v>
      </c>
      <c r="F723" s="28" t="s">
        <v>158</v>
      </c>
      <c r="G723" s="28">
        <v>886</v>
      </c>
      <c r="H723" s="28">
        <v>17012</v>
      </c>
      <c r="I723" s="28">
        <v>7501</v>
      </c>
      <c r="J723" s="29">
        <v>9511</v>
      </c>
    </row>
    <row r="724" spans="2:10" x14ac:dyDescent="0.25">
      <c r="B724" s="120">
        <v>711</v>
      </c>
      <c r="C724" s="25" t="s">
        <v>132</v>
      </c>
      <c r="D724" s="25" t="s">
        <v>144</v>
      </c>
      <c r="E724" s="25">
        <v>39729</v>
      </c>
      <c r="F724" s="25" t="s">
        <v>158</v>
      </c>
      <c r="G724" s="25">
        <v>1550</v>
      </c>
      <c r="H724" s="25">
        <v>30935</v>
      </c>
      <c r="I724" s="25">
        <v>13127</v>
      </c>
      <c r="J724" s="26">
        <v>17808</v>
      </c>
    </row>
    <row r="725" spans="2:10" x14ac:dyDescent="0.25">
      <c r="B725" s="120">
        <v>712</v>
      </c>
      <c r="C725" s="28" t="s">
        <v>135</v>
      </c>
      <c r="D725" s="28" t="s">
        <v>144</v>
      </c>
      <c r="E725" s="28">
        <v>39786</v>
      </c>
      <c r="F725" s="28" t="s">
        <v>158</v>
      </c>
      <c r="G725" s="28">
        <v>185</v>
      </c>
      <c r="H725" s="28">
        <v>3966</v>
      </c>
      <c r="I725" s="28">
        <v>1886</v>
      </c>
      <c r="J725" s="29">
        <v>2080</v>
      </c>
    </row>
    <row r="726" spans="2:10" x14ac:dyDescent="0.25">
      <c r="B726" s="120">
        <v>713</v>
      </c>
      <c r="C726" s="25" t="s">
        <v>135</v>
      </c>
      <c r="D726" s="25" t="s">
        <v>145</v>
      </c>
      <c r="E726" s="25">
        <v>39731</v>
      </c>
      <c r="F726" s="25" t="s">
        <v>158</v>
      </c>
      <c r="G726" s="25">
        <v>996</v>
      </c>
      <c r="H726" s="25">
        <v>23423</v>
      </c>
      <c r="I726" s="25">
        <v>10182</v>
      </c>
      <c r="J726" s="26">
        <v>13241</v>
      </c>
    </row>
    <row r="727" spans="2:10" x14ac:dyDescent="0.25">
      <c r="B727" s="120">
        <v>714</v>
      </c>
      <c r="C727" s="28" t="s">
        <v>135</v>
      </c>
      <c r="D727" s="28" t="s">
        <v>139</v>
      </c>
      <c r="E727" s="28">
        <v>39104</v>
      </c>
      <c r="F727" s="28" t="s">
        <v>159</v>
      </c>
      <c r="G727" s="28">
        <v>540</v>
      </c>
      <c r="H727" s="28">
        <v>13176</v>
      </c>
      <c r="I727" s="28">
        <v>5519</v>
      </c>
      <c r="J727" s="29">
        <v>7657</v>
      </c>
    </row>
    <row r="728" spans="2:10" x14ac:dyDescent="0.25">
      <c r="B728" s="120">
        <v>715</v>
      </c>
      <c r="C728" s="25" t="s">
        <v>132</v>
      </c>
      <c r="D728" s="25" t="s">
        <v>139</v>
      </c>
      <c r="E728" s="25">
        <v>39209</v>
      </c>
      <c r="F728" s="25" t="s">
        <v>159</v>
      </c>
      <c r="G728" s="25">
        <v>600</v>
      </c>
      <c r="H728" s="25">
        <v>13116</v>
      </c>
      <c r="I728" s="25">
        <v>6132</v>
      </c>
      <c r="J728" s="26">
        <v>6984</v>
      </c>
    </row>
    <row r="729" spans="2:10" x14ac:dyDescent="0.25">
      <c r="B729" s="120">
        <v>716</v>
      </c>
      <c r="C729" s="28" t="s">
        <v>135</v>
      </c>
      <c r="D729" s="28" t="s">
        <v>139</v>
      </c>
      <c r="E729" s="28">
        <v>39244</v>
      </c>
      <c r="F729" s="28" t="s">
        <v>159</v>
      </c>
      <c r="G729" s="28">
        <v>320</v>
      </c>
      <c r="H729" s="28">
        <v>7363</v>
      </c>
      <c r="I729" s="28">
        <v>3270</v>
      </c>
      <c r="J729" s="29">
        <v>4093</v>
      </c>
    </row>
    <row r="730" spans="2:10" x14ac:dyDescent="0.25">
      <c r="B730" s="120">
        <v>717</v>
      </c>
      <c r="C730" s="25" t="s">
        <v>132</v>
      </c>
      <c r="D730" s="25" t="s">
        <v>139</v>
      </c>
      <c r="E730" s="25">
        <v>39325</v>
      </c>
      <c r="F730" s="25" t="s">
        <v>159</v>
      </c>
      <c r="G730" s="25">
        <v>180</v>
      </c>
      <c r="H730" s="25">
        <v>3056</v>
      </c>
      <c r="I730" s="25">
        <v>1525</v>
      </c>
      <c r="J730" s="26">
        <v>1531</v>
      </c>
    </row>
    <row r="731" spans="2:10" x14ac:dyDescent="0.25">
      <c r="B731" s="120">
        <v>718</v>
      </c>
      <c r="C731" s="28" t="s">
        <v>135</v>
      </c>
      <c r="D731" s="28" t="s">
        <v>139</v>
      </c>
      <c r="E731" s="28">
        <v>39525</v>
      </c>
      <c r="F731" s="28" t="s">
        <v>159</v>
      </c>
      <c r="G731" s="28">
        <v>486</v>
      </c>
      <c r="H731" s="28">
        <v>11858</v>
      </c>
      <c r="I731" s="28">
        <v>4967</v>
      </c>
      <c r="J731" s="29">
        <v>6891</v>
      </c>
    </row>
    <row r="732" spans="2:10" x14ac:dyDescent="0.25">
      <c r="B732" s="120">
        <v>719</v>
      </c>
      <c r="C732" s="25" t="s">
        <v>132</v>
      </c>
      <c r="D732" s="25" t="s">
        <v>139</v>
      </c>
      <c r="E732" s="25">
        <v>39609</v>
      </c>
      <c r="F732" s="25" t="s">
        <v>159</v>
      </c>
      <c r="G732" s="25">
        <v>162</v>
      </c>
      <c r="H732" s="25">
        <v>2750</v>
      </c>
      <c r="I732" s="25">
        <v>1373</v>
      </c>
      <c r="J732" s="26">
        <v>1377</v>
      </c>
    </row>
    <row r="733" spans="2:10" x14ac:dyDescent="0.25">
      <c r="B733" s="120">
        <v>720</v>
      </c>
      <c r="C733" s="28" t="s">
        <v>132</v>
      </c>
      <c r="D733" s="28" t="s">
        <v>139</v>
      </c>
      <c r="E733" s="28">
        <v>39658</v>
      </c>
      <c r="F733" s="28" t="s">
        <v>159</v>
      </c>
      <c r="G733" s="28">
        <v>540</v>
      </c>
      <c r="H733" s="28">
        <v>11804</v>
      </c>
      <c r="I733" s="28">
        <v>5519</v>
      </c>
      <c r="J733" s="29">
        <v>6285</v>
      </c>
    </row>
    <row r="734" spans="2:10" x14ac:dyDescent="0.25">
      <c r="B734" s="120">
        <v>721</v>
      </c>
      <c r="C734" s="25" t="s">
        <v>135</v>
      </c>
      <c r="D734" s="25" t="s">
        <v>139</v>
      </c>
      <c r="E734" s="25">
        <v>39679</v>
      </c>
      <c r="F734" s="25" t="s">
        <v>159</v>
      </c>
      <c r="G734" s="25">
        <v>288</v>
      </c>
      <c r="H734" s="25">
        <v>6627</v>
      </c>
      <c r="I734" s="25">
        <v>2943</v>
      </c>
      <c r="J734" s="26">
        <v>3684</v>
      </c>
    </row>
    <row r="735" spans="2:10" x14ac:dyDescent="0.25">
      <c r="B735" s="120">
        <v>722</v>
      </c>
      <c r="C735" s="28" t="s">
        <v>135</v>
      </c>
      <c r="D735" s="28" t="s">
        <v>133</v>
      </c>
      <c r="E735" s="28">
        <v>39122</v>
      </c>
      <c r="F735" s="28" t="s">
        <v>159</v>
      </c>
      <c r="G735" s="28">
        <v>480</v>
      </c>
      <c r="H735" s="28">
        <v>9326</v>
      </c>
      <c r="I735" s="28">
        <v>4066</v>
      </c>
      <c r="J735" s="29">
        <v>5260</v>
      </c>
    </row>
    <row r="736" spans="2:10" x14ac:dyDescent="0.25">
      <c r="B736" s="120">
        <v>723</v>
      </c>
      <c r="C736" s="25" t="s">
        <v>132</v>
      </c>
      <c r="D736" s="25" t="s">
        <v>133</v>
      </c>
      <c r="E736" s="25">
        <v>39155</v>
      </c>
      <c r="F736" s="25" t="s">
        <v>159</v>
      </c>
      <c r="G736" s="25">
        <v>240</v>
      </c>
      <c r="H736" s="25">
        <v>4855</v>
      </c>
      <c r="I736" s="25">
        <v>2033</v>
      </c>
      <c r="J736" s="26">
        <v>2822</v>
      </c>
    </row>
    <row r="737" spans="2:10" x14ac:dyDescent="0.25">
      <c r="B737" s="120">
        <v>724</v>
      </c>
      <c r="C737" s="28" t="s">
        <v>137</v>
      </c>
      <c r="D737" s="28" t="s">
        <v>133</v>
      </c>
      <c r="E737" s="28">
        <v>39206</v>
      </c>
      <c r="F737" s="28" t="s">
        <v>159</v>
      </c>
      <c r="G737" s="28">
        <v>810</v>
      </c>
      <c r="H737" s="28">
        <v>19318</v>
      </c>
      <c r="I737" s="28">
        <v>8278</v>
      </c>
      <c r="J737" s="29">
        <v>11040</v>
      </c>
    </row>
    <row r="738" spans="2:10" x14ac:dyDescent="0.25">
      <c r="B738" s="120">
        <v>725</v>
      </c>
      <c r="C738" s="25" t="s">
        <v>137</v>
      </c>
      <c r="D738" s="25" t="s">
        <v>133</v>
      </c>
      <c r="E738" s="25">
        <v>39290</v>
      </c>
      <c r="F738" s="25" t="s">
        <v>159</v>
      </c>
      <c r="G738" s="25">
        <v>140</v>
      </c>
      <c r="H738" s="25">
        <v>3287</v>
      </c>
      <c r="I738" s="25">
        <v>1378</v>
      </c>
      <c r="J738" s="26">
        <v>1909</v>
      </c>
    </row>
    <row r="739" spans="2:10" x14ac:dyDescent="0.25">
      <c r="B739" s="120">
        <v>726</v>
      </c>
      <c r="C739" s="28" t="s">
        <v>137</v>
      </c>
      <c r="D739" s="28" t="s">
        <v>133</v>
      </c>
      <c r="E739" s="28">
        <v>39318</v>
      </c>
      <c r="F739" s="28" t="s">
        <v>159</v>
      </c>
      <c r="G739" s="28">
        <v>900</v>
      </c>
      <c r="H739" s="28">
        <v>18846</v>
      </c>
      <c r="I739" s="28">
        <v>9198</v>
      </c>
      <c r="J739" s="29">
        <v>9648</v>
      </c>
    </row>
    <row r="740" spans="2:10" x14ac:dyDescent="0.25">
      <c r="B740" s="120">
        <v>727</v>
      </c>
      <c r="C740" s="25" t="s">
        <v>132</v>
      </c>
      <c r="D740" s="25" t="s">
        <v>133</v>
      </c>
      <c r="E740" s="25">
        <v>39377</v>
      </c>
      <c r="F740" s="25" t="s">
        <v>159</v>
      </c>
      <c r="G740" s="25">
        <v>110</v>
      </c>
      <c r="H740" s="25">
        <v>1915</v>
      </c>
      <c r="I740" s="25">
        <v>932</v>
      </c>
      <c r="J740" s="26">
        <v>983</v>
      </c>
    </row>
    <row r="741" spans="2:10" x14ac:dyDescent="0.25">
      <c r="B741" s="120">
        <v>728</v>
      </c>
      <c r="C741" s="28" t="s">
        <v>137</v>
      </c>
      <c r="D741" s="28" t="s">
        <v>133</v>
      </c>
      <c r="E741" s="28">
        <v>39457</v>
      </c>
      <c r="F741" s="28" t="s">
        <v>159</v>
      </c>
      <c r="G741" s="28">
        <v>120</v>
      </c>
      <c r="H741" s="28">
        <v>2827</v>
      </c>
      <c r="I741" s="28">
        <v>1185</v>
      </c>
      <c r="J741" s="29">
        <v>1642</v>
      </c>
    </row>
    <row r="742" spans="2:10" x14ac:dyDescent="0.25">
      <c r="B742" s="120">
        <v>729</v>
      </c>
      <c r="C742" s="25" t="s">
        <v>137</v>
      </c>
      <c r="D742" s="25" t="s">
        <v>133</v>
      </c>
      <c r="E742" s="25">
        <v>39500</v>
      </c>
      <c r="F742" s="25" t="s">
        <v>159</v>
      </c>
      <c r="G742" s="25">
        <v>697</v>
      </c>
      <c r="H742" s="25">
        <v>16613</v>
      </c>
      <c r="I742" s="25">
        <v>7119</v>
      </c>
      <c r="J742" s="26">
        <v>9494</v>
      </c>
    </row>
    <row r="743" spans="2:10" x14ac:dyDescent="0.25">
      <c r="B743" s="120">
        <v>730</v>
      </c>
      <c r="C743" s="28" t="s">
        <v>137</v>
      </c>
      <c r="D743" s="28" t="s">
        <v>133</v>
      </c>
      <c r="E743" s="28">
        <v>39525</v>
      </c>
      <c r="F743" s="28" t="s">
        <v>159</v>
      </c>
      <c r="G743" s="28">
        <v>774</v>
      </c>
      <c r="H743" s="28">
        <v>16208</v>
      </c>
      <c r="I743" s="28">
        <v>7910</v>
      </c>
      <c r="J743" s="29">
        <v>8298</v>
      </c>
    </row>
    <row r="744" spans="2:10" x14ac:dyDescent="0.25">
      <c r="B744" s="120">
        <v>731</v>
      </c>
      <c r="C744" s="25" t="s">
        <v>135</v>
      </c>
      <c r="D744" s="25" t="s">
        <v>133</v>
      </c>
      <c r="E744" s="25">
        <v>39575</v>
      </c>
      <c r="F744" s="25" t="s">
        <v>159</v>
      </c>
      <c r="G744" s="25">
        <v>413</v>
      </c>
      <c r="H744" s="25">
        <v>8020</v>
      </c>
      <c r="I744" s="25">
        <v>3497</v>
      </c>
      <c r="J744" s="26">
        <v>4523</v>
      </c>
    </row>
    <row r="745" spans="2:10" x14ac:dyDescent="0.25">
      <c r="B745" s="120">
        <v>732</v>
      </c>
      <c r="C745" s="28" t="s">
        <v>132</v>
      </c>
      <c r="D745" s="28" t="s">
        <v>133</v>
      </c>
      <c r="E745" s="28">
        <v>39724</v>
      </c>
      <c r="F745" s="28" t="s">
        <v>159</v>
      </c>
      <c r="G745" s="28">
        <v>95</v>
      </c>
      <c r="H745" s="28">
        <v>1647</v>
      </c>
      <c r="I745" s="28">
        <v>802</v>
      </c>
      <c r="J745" s="29">
        <v>845</v>
      </c>
    </row>
    <row r="746" spans="2:10" x14ac:dyDescent="0.25">
      <c r="B746" s="120">
        <v>733</v>
      </c>
      <c r="C746" s="25" t="s">
        <v>132</v>
      </c>
      <c r="D746" s="25" t="s">
        <v>133</v>
      </c>
      <c r="E746" s="25">
        <v>39772</v>
      </c>
      <c r="F746" s="25" t="s">
        <v>159</v>
      </c>
      <c r="G746" s="25">
        <v>206</v>
      </c>
      <c r="H746" s="25">
        <v>4175</v>
      </c>
      <c r="I746" s="25">
        <v>1748</v>
      </c>
      <c r="J746" s="26">
        <v>2427</v>
      </c>
    </row>
    <row r="747" spans="2:10" x14ac:dyDescent="0.25">
      <c r="B747" s="120">
        <v>734</v>
      </c>
      <c r="C747" s="28" t="s">
        <v>137</v>
      </c>
      <c r="D747" s="28" t="s">
        <v>140</v>
      </c>
      <c r="E747" s="28">
        <v>39225</v>
      </c>
      <c r="F747" s="28" t="s">
        <v>159</v>
      </c>
      <c r="G747" s="28">
        <v>280</v>
      </c>
      <c r="H747" s="28">
        <v>6812</v>
      </c>
      <c r="I747" s="28">
        <v>2755</v>
      </c>
      <c r="J747" s="29">
        <v>4057</v>
      </c>
    </row>
    <row r="748" spans="2:10" x14ac:dyDescent="0.25">
      <c r="B748" s="120">
        <v>735</v>
      </c>
      <c r="C748" s="25" t="s">
        <v>135</v>
      </c>
      <c r="D748" s="25" t="s">
        <v>140</v>
      </c>
      <c r="E748" s="25">
        <v>39239</v>
      </c>
      <c r="F748" s="25" t="s">
        <v>159</v>
      </c>
      <c r="G748" s="25">
        <v>90</v>
      </c>
      <c r="H748" s="25">
        <v>1675</v>
      </c>
      <c r="I748" s="25">
        <v>762</v>
      </c>
      <c r="J748" s="26">
        <v>913</v>
      </c>
    </row>
    <row r="749" spans="2:10" x14ac:dyDescent="0.25">
      <c r="B749" s="120">
        <v>736</v>
      </c>
      <c r="C749" s="28" t="s">
        <v>135</v>
      </c>
      <c r="D749" s="28" t="s">
        <v>140</v>
      </c>
      <c r="E749" s="28">
        <v>39268</v>
      </c>
      <c r="F749" s="28" t="s">
        <v>159</v>
      </c>
      <c r="G749" s="28">
        <v>260</v>
      </c>
      <c r="H749" s="28">
        <v>5814</v>
      </c>
      <c r="I749" s="28">
        <v>2558</v>
      </c>
      <c r="J749" s="29">
        <v>3256</v>
      </c>
    </row>
    <row r="750" spans="2:10" x14ac:dyDescent="0.25">
      <c r="B750" s="120">
        <v>737</v>
      </c>
      <c r="C750" s="25" t="s">
        <v>135</v>
      </c>
      <c r="D750" s="25" t="s">
        <v>140</v>
      </c>
      <c r="E750" s="25">
        <v>39296</v>
      </c>
      <c r="F750" s="25" t="s">
        <v>159</v>
      </c>
      <c r="G750" s="25">
        <v>520</v>
      </c>
      <c r="H750" s="25">
        <v>12574</v>
      </c>
      <c r="I750" s="25">
        <v>5117</v>
      </c>
      <c r="J750" s="26">
        <v>7457</v>
      </c>
    </row>
    <row r="751" spans="2:10" x14ac:dyDescent="0.25">
      <c r="B751" s="120">
        <v>738</v>
      </c>
      <c r="C751" s="28" t="s">
        <v>135</v>
      </c>
      <c r="D751" s="28" t="s">
        <v>140</v>
      </c>
      <c r="E751" s="28">
        <v>39372</v>
      </c>
      <c r="F751" s="28" t="s">
        <v>159</v>
      </c>
      <c r="G751" s="28">
        <v>540</v>
      </c>
      <c r="H751" s="28">
        <v>11599</v>
      </c>
      <c r="I751" s="28">
        <v>5314</v>
      </c>
      <c r="J751" s="29">
        <v>6285</v>
      </c>
    </row>
    <row r="752" spans="2:10" x14ac:dyDescent="0.25">
      <c r="B752" s="120">
        <v>739</v>
      </c>
      <c r="C752" s="25" t="s">
        <v>137</v>
      </c>
      <c r="D752" s="25" t="s">
        <v>140</v>
      </c>
      <c r="E752" s="25">
        <v>39650</v>
      </c>
      <c r="F752" s="25" t="s">
        <v>159</v>
      </c>
      <c r="G752" s="25">
        <v>224</v>
      </c>
      <c r="H752" s="25">
        <v>5450</v>
      </c>
      <c r="I752" s="25">
        <v>2204</v>
      </c>
      <c r="J752" s="26">
        <v>3246</v>
      </c>
    </row>
    <row r="753" spans="2:10" x14ac:dyDescent="0.25">
      <c r="B753" s="120">
        <v>740</v>
      </c>
      <c r="C753" s="28" t="s">
        <v>135</v>
      </c>
      <c r="D753" s="28" t="s">
        <v>140</v>
      </c>
      <c r="E753" s="28">
        <v>39675</v>
      </c>
      <c r="F753" s="28" t="s">
        <v>159</v>
      </c>
      <c r="G753" s="28">
        <v>208</v>
      </c>
      <c r="H753" s="28">
        <v>4651</v>
      </c>
      <c r="I753" s="28">
        <v>2046</v>
      </c>
      <c r="J753" s="29">
        <v>2605</v>
      </c>
    </row>
    <row r="754" spans="2:10" x14ac:dyDescent="0.25">
      <c r="B754" s="120">
        <v>741</v>
      </c>
      <c r="C754" s="25" t="s">
        <v>135</v>
      </c>
      <c r="D754" s="25" t="s">
        <v>140</v>
      </c>
      <c r="E754" s="25">
        <v>39694</v>
      </c>
      <c r="F754" s="25" t="s">
        <v>159</v>
      </c>
      <c r="G754" s="25">
        <v>72</v>
      </c>
      <c r="H754" s="25">
        <v>1340</v>
      </c>
      <c r="I754" s="25">
        <v>610</v>
      </c>
      <c r="J754" s="26">
        <v>730</v>
      </c>
    </row>
    <row r="755" spans="2:10" x14ac:dyDescent="0.25">
      <c r="B755" s="120">
        <v>742</v>
      </c>
      <c r="C755" s="28" t="s">
        <v>135</v>
      </c>
      <c r="D755" s="28" t="s">
        <v>140</v>
      </c>
      <c r="E755" s="28">
        <v>39771</v>
      </c>
      <c r="F755" s="28" t="s">
        <v>159</v>
      </c>
      <c r="G755" s="28">
        <v>416</v>
      </c>
      <c r="H755" s="28">
        <v>10059</v>
      </c>
      <c r="I755" s="28">
        <v>4094</v>
      </c>
      <c r="J755" s="29">
        <v>5965</v>
      </c>
    </row>
    <row r="756" spans="2:10" x14ac:dyDescent="0.25">
      <c r="B756" s="120">
        <v>743</v>
      </c>
      <c r="C756" s="25" t="s">
        <v>135</v>
      </c>
      <c r="D756" s="25" t="s">
        <v>140</v>
      </c>
      <c r="E756" s="25">
        <v>39797</v>
      </c>
      <c r="F756" s="25" t="s">
        <v>159</v>
      </c>
      <c r="G756" s="25">
        <v>432</v>
      </c>
      <c r="H756" s="25">
        <v>9279</v>
      </c>
      <c r="I756" s="25">
        <v>4251</v>
      </c>
      <c r="J756" s="26">
        <v>5028</v>
      </c>
    </row>
    <row r="757" spans="2:10" x14ac:dyDescent="0.25">
      <c r="B757" s="120">
        <v>744</v>
      </c>
      <c r="C757" s="28" t="s">
        <v>135</v>
      </c>
      <c r="D757" s="28" t="s">
        <v>141</v>
      </c>
      <c r="E757" s="28">
        <v>39226</v>
      </c>
      <c r="F757" s="28" t="s">
        <v>159</v>
      </c>
      <c r="G757" s="28">
        <v>750</v>
      </c>
      <c r="H757" s="28">
        <v>15578</v>
      </c>
      <c r="I757" s="28">
        <v>7665</v>
      </c>
      <c r="J757" s="29">
        <v>7913</v>
      </c>
    </row>
    <row r="758" spans="2:10" x14ac:dyDescent="0.25">
      <c r="B758" s="120">
        <v>745</v>
      </c>
      <c r="C758" s="25" t="s">
        <v>135</v>
      </c>
      <c r="D758" s="25" t="s">
        <v>141</v>
      </c>
      <c r="E758" s="25">
        <v>39238</v>
      </c>
      <c r="F758" s="25" t="s">
        <v>159</v>
      </c>
      <c r="G758" s="25">
        <v>120</v>
      </c>
      <c r="H758" s="25">
        <v>2353</v>
      </c>
      <c r="I758" s="25">
        <v>1016</v>
      </c>
      <c r="J758" s="26">
        <v>1337</v>
      </c>
    </row>
    <row r="759" spans="2:10" x14ac:dyDescent="0.25">
      <c r="B759" s="120">
        <v>746</v>
      </c>
      <c r="C759" s="28" t="s">
        <v>135</v>
      </c>
      <c r="D759" s="28" t="s">
        <v>141</v>
      </c>
      <c r="E759" s="28">
        <v>39722</v>
      </c>
      <c r="F759" s="28" t="s">
        <v>159</v>
      </c>
      <c r="G759" s="28">
        <v>144</v>
      </c>
      <c r="H759" s="28">
        <v>2824</v>
      </c>
      <c r="I759" s="28">
        <v>1219</v>
      </c>
      <c r="J759" s="29">
        <v>1605</v>
      </c>
    </row>
    <row r="760" spans="2:10" x14ac:dyDescent="0.25">
      <c r="B760" s="120">
        <v>747</v>
      </c>
      <c r="C760" s="25" t="s">
        <v>135</v>
      </c>
      <c r="D760" s="25" t="s">
        <v>141</v>
      </c>
      <c r="E760" s="25">
        <v>39741</v>
      </c>
      <c r="F760" s="25" t="s">
        <v>159</v>
      </c>
      <c r="G760" s="25">
        <v>900</v>
      </c>
      <c r="H760" s="25">
        <v>18694</v>
      </c>
      <c r="I760" s="25">
        <v>9198</v>
      </c>
      <c r="J760" s="26">
        <v>9496</v>
      </c>
    </row>
    <row r="761" spans="2:10" x14ac:dyDescent="0.25">
      <c r="B761" s="120">
        <v>748</v>
      </c>
      <c r="C761" s="28" t="s">
        <v>137</v>
      </c>
      <c r="D761" s="28" t="s">
        <v>134</v>
      </c>
      <c r="E761" s="28">
        <v>39153</v>
      </c>
      <c r="F761" s="28" t="s">
        <v>159</v>
      </c>
      <c r="G761" s="28">
        <v>1350</v>
      </c>
      <c r="H761" s="28">
        <v>32333</v>
      </c>
      <c r="I761" s="28">
        <v>13284</v>
      </c>
      <c r="J761" s="29">
        <v>19049</v>
      </c>
    </row>
    <row r="762" spans="2:10" x14ac:dyDescent="0.25">
      <c r="B762" s="120">
        <v>749</v>
      </c>
      <c r="C762" s="25" t="s">
        <v>137</v>
      </c>
      <c r="D762" s="25" t="s">
        <v>134</v>
      </c>
      <c r="E762" s="25">
        <v>39182</v>
      </c>
      <c r="F762" s="25" t="s">
        <v>159</v>
      </c>
      <c r="G762" s="25">
        <v>700</v>
      </c>
      <c r="H762" s="25">
        <v>13874</v>
      </c>
      <c r="I762" s="25">
        <v>5929</v>
      </c>
      <c r="J762" s="26">
        <v>7945</v>
      </c>
    </row>
    <row r="763" spans="2:10" x14ac:dyDescent="0.25">
      <c r="B763" s="120">
        <v>750</v>
      </c>
      <c r="C763" s="28" t="s">
        <v>137</v>
      </c>
      <c r="D763" s="28" t="s">
        <v>134</v>
      </c>
      <c r="E763" s="28">
        <v>39203</v>
      </c>
      <c r="F763" s="28" t="s">
        <v>159</v>
      </c>
      <c r="G763" s="28">
        <v>780</v>
      </c>
      <c r="H763" s="28">
        <v>15077</v>
      </c>
      <c r="I763" s="28">
        <v>6607</v>
      </c>
      <c r="J763" s="29">
        <v>8470</v>
      </c>
    </row>
    <row r="764" spans="2:10" x14ac:dyDescent="0.25">
      <c r="B764" s="120">
        <v>751</v>
      </c>
      <c r="C764" s="25" t="s">
        <v>137</v>
      </c>
      <c r="D764" s="25" t="s">
        <v>134</v>
      </c>
      <c r="E764" s="25">
        <v>39325</v>
      </c>
      <c r="F764" s="25" t="s">
        <v>159</v>
      </c>
      <c r="G764" s="25">
        <v>300</v>
      </c>
      <c r="H764" s="25">
        <v>6387</v>
      </c>
      <c r="I764" s="25">
        <v>3066</v>
      </c>
      <c r="J764" s="26">
        <v>3321</v>
      </c>
    </row>
    <row r="765" spans="2:10" x14ac:dyDescent="0.25">
      <c r="B765" s="120">
        <v>752</v>
      </c>
      <c r="C765" s="28" t="s">
        <v>132</v>
      </c>
      <c r="D765" s="28" t="s">
        <v>134</v>
      </c>
      <c r="E765" s="28">
        <v>39331</v>
      </c>
      <c r="F765" s="28" t="s">
        <v>159</v>
      </c>
      <c r="G765" s="28">
        <v>600</v>
      </c>
      <c r="H765" s="28">
        <v>12570</v>
      </c>
      <c r="I765" s="28">
        <v>5904</v>
      </c>
      <c r="J765" s="29">
        <v>6666</v>
      </c>
    </row>
    <row r="766" spans="2:10" x14ac:dyDescent="0.25">
      <c r="B766" s="120">
        <v>753</v>
      </c>
      <c r="C766" s="25" t="s">
        <v>137</v>
      </c>
      <c r="D766" s="25" t="s">
        <v>134</v>
      </c>
      <c r="E766" s="25">
        <v>39457</v>
      </c>
      <c r="F766" s="25" t="s">
        <v>159</v>
      </c>
      <c r="G766" s="25">
        <v>569</v>
      </c>
      <c r="H766" s="25">
        <v>11006</v>
      </c>
      <c r="I766" s="25">
        <v>4823</v>
      </c>
      <c r="J766" s="26">
        <v>6183</v>
      </c>
    </row>
    <row r="767" spans="2:10" x14ac:dyDescent="0.25">
      <c r="B767" s="120">
        <v>754</v>
      </c>
      <c r="C767" s="28" t="s">
        <v>137</v>
      </c>
      <c r="D767" s="28" t="s">
        <v>134</v>
      </c>
      <c r="E767" s="28">
        <v>39553</v>
      </c>
      <c r="F767" s="28" t="s">
        <v>159</v>
      </c>
      <c r="G767" s="28">
        <v>986</v>
      </c>
      <c r="H767" s="28">
        <v>23603</v>
      </c>
      <c r="I767" s="28">
        <v>9697</v>
      </c>
      <c r="J767" s="29">
        <v>13906</v>
      </c>
    </row>
    <row r="768" spans="2:10" x14ac:dyDescent="0.25">
      <c r="B768" s="120">
        <v>755</v>
      </c>
      <c r="C768" s="25" t="s">
        <v>132</v>
      </c>
      <c r="D768" s="25" t="s">
        <v>134</v>
      </c>
      <c r="E768" s="25">
        <v>39744</v>
      </c>
      <c r="F768" s="25" t="s">
        <v>159</v>
      </c>
      <c r="G768" s="25">
        <v>438</v>
      </c>
      <c r="H768" s="25">
        <v>9176</v>
      </c>
      <c r="I768" s="25">
        <v>4310</v>
      </c>
      <c r="J768" s="26">
        <v>4866</v>
      </c>
    </row>
    <row r="769" spans="2:10" x14ac:dyDescent="0.25">
      <c r="B769" s="120">
        <v>756</v>
      </c>
      <c r="C769" s="28" t="s">
        <v>137</v>
      </c>
      <c r="D769" s="28" t="s">
        <v>134</v>
      </c>
      <c r="E769" s="28">
        <v>39745</v>
      </c>
      <c r="F769" s="28" t="s">
        <v>159</v>
      </c>
      <c r="G769" s="28">
        <v>219</v>
      </c>
      <c r="H769" s="28">
        <v>4663</v>
      </c>
      <c r="I769" s="28">
        <v>2238</v>
      </c>
      <c r="J769" s="29">
        <v>2425</v>
      </c>
    </row>
    <row r="770" spans="2:10" x14ac:dyDescent="0.25">
      <c r="B770" s="120">
        <v>757</v>
      </c>
      <c r="C770" s="25" t="s">
        <v>137</v>
      </c>
      <c r="D770" s="25" t="s">
        <v>134</v>
      </c>
      <c r="E770" s="25">
        <v>39772</v>
      </c>
      <c r="F770" s="25" t="s">
        <v>159</v>
      </c>
      <c r="G770" s="25">
        <v>511</v>
      </c>
      <c r="H770" s="25">
        <v>10128</v>
      </c>
      <c r="I770" s="25">
        <v>4328</v>
      </c>
      <c r="J770" s="26">
        <v>5800</v>
      </c>
    </row>
    <row r="771" spans="2:10" x14ac:dyDescent="0.25">
      <c r="B771" s="120">
        <v>758</v>
      </c>
      <c r="C771" s="28" t="s">
        <v>132</v>
      </c>
      <c r="D771" s="28" t="s">
        <v>142</v>
      </c>
      <c r="E771" s="28">
        <v>39129</v>
      </c>
      <c r="F771" s="28" t="s">
        <v>159</v>
      </c>
      <c r="G771" s="28">
        <v>320</v>
      </c>
      <c r="H771" s="28">
        <v>7021</v>
      </c>
      <c r="I771" s="28">
        <v>3149</v>
      </c>
      <c r="J771" s="29">
        <v>3872</v>
      </c>
    </row>
    <row r="772" spans="2:10" x14ac:dyDescent="0.25">
      <c r="B772" s="120">
        <v>759</v>
      </c>
      <c r="C772" s="25" t="s">
        <v>132</v>
      </c>
      <c r="D772" s="25" t="s">
        <v>142</v>
      </c>
      <c r="E772" s="25">
        <v>39181</v>
      </c>
      <c r="F772" s="25" t="s">
        <v>159</v>
      </c>
      <c r="G772" s="25">
        <v>1200</v>
      </c>
      <c r="H772" s="25">
        <v>23100</v>
      </c>
      <c r="I772" s="25">
        <v>10164</v>
      </c>
      <c r="J772" s="26">
        <v>12936</v>
      </c>
    </row>
    <row r="773" spans="2:10" x14ac:dyDescent="0.25">
      <c r="B773" s="120">
        <v>760</v>
      </c>
      <c r="C773" s="28" t="s">
        <v>135</v>
      </c>
      <c r="D773" s="28" t="s">
        <v>142</v>
      </c>
      <c r="E773" s="28">
        <v>39316</v>
      </c>
      <c r="F773" s="28" t="s">
        <v>159</v>
      </c>
      <c r="G773" s="28">
        <v>450</v>
      </c>
      <c r="H773" s="28">
        <v>10116</v>
      </c>
      <c r="I773" s="28">
        <v>4599</v>
      </c>
      <c r="J773" s="29">
        <v>5517</v>
      </c>
    </row>
    <row r="774" spans="2:10" x14ac:dyDescent="0.25">
      <c r="B774" s="120">
        <v>761</v>
      </c>
      <c r="C774" s="25" t="s">
        <v>137</v>
      </c>
      <c r="D774" s="25" t="s">
        <v>142</v>
      </c>
      <c r="E774" s="25">
        <v>39414</v>
      </c>
      <c r="F774" s="25" t="s">
        <v>159</v>
      </c>
      <c r="G774" s="25">
        <v>250</v>
      </c>
      <c r="H774" s="25">
        <v>4945</v>
      </c>
      <c r="I774" s="25">
        <v>2460</v>
      </c>
      <c r="J774" s="26">
        <v>2485</v>
      </c>
    </row>
    <row r="775" spans="2:10" x14ac:dyDescent="0.25">
      <c r="B775" s="120">
        <v>762</v>
      </c>
      <c r="C775" s="28" t="s">
        <v>135</v>
      </c>
      <c r="D775" s="28" t="s">
        <v>142</v>
      </c>
      <c r="E775" s="28">
        <v>39461</v>
      </c>
      <c r="F775" s="28" t="s">
        <v>159</v>
      </c>
      <c r="G775" s="28">
        <v>414</v>
      </c>
      <c r="H775" s="28">
        <v>9307</v>
      </c>
      <c r="I775" s="28">
        <v>4231</v>
      </c>
      <c r="J775" s="29">
        <v>5076</v>
      </c>
    </row>
    <row r="776" spans="2:10" x14ac:dyDescent="0.25">
      <c r="B776" s="120">
        <v>763</v>
      </c>
      <c r="C776" s="25" t="s">
        <v>137</v>
      </c>
      <c r="D776" s="25" t="s">
        <v>142</v>
      </c>
      <c r="E776" s="25">
        <v>39468</v>
      </c>
      <c r="F776" s="25" t="s">
        <v>159</v>
      </c>
      <c r="G776" s="25">
        <v>230</v>
      </c>
      <c r="H776" s="25">
        <v>4549</v>
      </c>
      <c r="I776" s="25">
        <v>2263</v>
      </c>
      <c r="J776" s="26">
        <v>2286</v>
      </c>
    </row>
    <row r="777" spans="2:10" x14ac:dyDescent="0.25">
      <c r="B777" s="120">
        <v>764</v>
      </c>
      <c r="C777" s="28" t="s">
        <v>132</v>
      </c>
      <c r="D777" s="28" t="s">
        <v>142</v>
      </c>
      <c r="E777" s="28">
        <v>39734</v>
      </c>
      <c r="F777" s="28" t="s">
        <v>159</v>
      </c>
      <c r="G777" s="28">
        <v>1104</v>
      </c>
      <c r="H777" s="28">
        <v>21252</v>
      </c>
      <c r="I777" s="28">
        <v>9351</v>
      </c>
      <c r="J777" s="29">
        <v>11901</v>
      </c>
    </row>
    <row r="778" spans="2:10" x14ac:dyDescent="0.25">
      <c r="B778" s="120">
        <v>765</v>
      </c>
      <c r="C778" s="25" t="s">
        <v>132</v>
      </c>
      <c r="D778" s="25" t="s">
        <v>142</v>
      </c>
      <c r="E778" s="25">
        <v>39786</v>
      </c>
      <c r="F778" s="25" t="s">
        <v>159</v>
      </c>
      <c r="G778" s="25">
        <v>294</v>
      </c>
      <c r="H778" s="25">
        <v>6459</v>
      </c>
      <c r="I778" s="25">
        <v>2897</v>
      </c>
      <c r="J778" s="26">
        <v>3562</v>
      </c>
    </row>
    <row r="779" spans="2:10" x14ac:dyDescent="0.25">
      <c r="B779" s="120">
        <v>766</v>
      </c>
      <c r="C779" s="28" t="s">
        <v>135</v>
      </c>
      <c r="D779" s="28" t="s">
        <v>136</v>
      </c>
      <c r="E779" s="28">
        <v>39101</v>
      </c>
      <c r="F779" s="28" t="s">
        <v>159</v>
      </c>
      <c r="G779" s="28">
        <v>1260</v>
      </c>
      <c r="H779" s="28">
        <v>24797</v>
      </c>
      <c r="I779" s="28">
        <v>10672</v>
      </c>
      <c r="J779" s="29">
        <v>14125</v>
      </c>
    </row>
    <row r="780" spans="2:10" x14ac:dyDescent="0.25">
      <c r="B780" s="120">
        <v>767</v>
      </c>
      <c r="C780" s="25" t="s">
        <v>132</v>
      </c>
      <c r="D780" s="25" t="s">
        <v>136</v>
      </c>
      <c r="E780" s="25">
        <v>39140</v>
      </c>
      <c r="F780" s="25" t="s">
        <v>159</v>
      </c>
      <c r="G780" s="25">
        <v>360</v>
      </c>
      <c r="H780" s="25">
        <v>8230</v>
      </c>
      <c r="I780" s="25">
        <v>3679</v>
      </c>
      <c r="J780" s="26">
        <v>4551</v>
      </c>
    </row>
    <row r="781" spans="2:10" x14ac:dyDescent="0.25">
      <c r="B781" s="120">
        <v>768</v>
      </c>
      <c r="C781" s="28" t="s">
        <v>135</v>
      </c>
      <c r="D781" s="28" t="s">
        <v>136</v>
      </c>
      <c r="E781" s="28">
        <v>39167</v>
      </c>
      <c r="F781" s="28" t="s">
        <v>159</v>
      </c>
      <c r="G781" s="28">
        <v>450</v>
      </c>
      <c r="H781" s="28">
        <v>9400</v>
      </c>
      <c r="I781" s="28">
        <v>3811</v>
      </c>
      <c r="J781" s="29">
        <v>5589</v>
      </c>
    </row>
    <row r="782" spans="2:10" x14ac:dyDescent="0.25">
      <c r="B782" s="120">
        <v>769</v>
      </c>
      <c r="C782" s="25" t="s">
        <v>135</v>
      </c>
      <c r="D782" s="25" t="s">
        <v>136</v>
      </c>
      <c r="E782" s="25">
        <v>39167</v>
      </c>
      <c r="F782" s="25" t="s">
        <v>159</v>
      </c>
      <c r="G782" s="25">
        <v>630</v>
      </c>
      <c r="H782" s="25">
        <v>15410</v>
      </c>
      <c r="I782" s="25">
        <v>6439</v>
      </c>
      <c r="J782" s="26">
        <v>8971</v>
      </c>
    </row>
    <row r="783" spans="2:10" x14ac:dyDescent="0.25">
      <c r="B783" s="120">
        <v>770</v>
      </c>
      <c r="C783" s="28" t="s">
        <v>135</v>
      </c>
      <c r="D783" s="28" t="s">
        <v>136</v>
      </c>
      <c r="E783" s="28">
        <v>39178</v>
      </c>
      <c r="F783" s="28" t="s">
        <v>159</v>
      </c>
      <c r="G783" s="28">
        <v>1260</v>
      </c>
      <c r="H783" s="28">
        <v>26485</v>
      </c>
      <c r="I783" s="28">
        <v>12877</v>
      </c>
      <c r="J783" s="29">
        <v>13608</v>
      </c>
    </row>
    <row r="784" spans="2:10" x14ac:dyDescent="0.25">
      <c r="B784" s="120">
        <v>771</v>
      </c>
      <c r="C784" s="25" t="s">
        <v>137</v>
      </c>
      <c r="D784" s="25" t="s">
        <v>136</v>
      </c>
      <c r="E784" s="25">
        <v>39190</v>
      </c>
      <c r="F784" s="25" t="s">
        <v>159</v>
      </c>
      <c r="G784" s="25">
        <v>180</v>
      </c>
      <c r="H784" s="25">
        <v>4306</v>
      </c>
      <c r="I784" s="25">
        <v>1840</v>
      </c>
      <c r="J784" s="26">
        <v>2466</v>
      </c>
    </row>
    <row r="785" spans="2:10" x14ac:dyDescent="0.25">
      <c r="B785" s="120">
        <v>772</v>
      </c>
      <c r="C785" s="28" t="s">
        <v>132</v>
      </c>
      <c r="D785" s="28" t="s">
        <v>136</v>
      </c>
      <c r="E785" s="28">
        <v>39286</v>
      </c>
      <c r="F785" s="28" t="s">
        <v>159</v>
      </c>
      <c r="G785" s="28">
        <v>840</v>
      </c>
      <c r="H785" s="28">
        <v>20261</v>
      </c>
      <c r="I785" s="28">
        <v>8266</v>
      </c>
      <c r="J785" s="29">
        <v>11995</v>
      </c>
    </row>
    <row r="786" spans="2:10" x14ac:dyDescent="0.25">
      <c r="B786" s="120">
        <v>773</v>
      </c>
      <c r="C786" s="25" t="s">
        <v>137</v>
      </c>
      <c r="D786" s="25" t="s">
        <v>136</v>
      </c>
      <c r="E786" s="25">
        <v>39287</v>
      </c>
      <c r="F786" s="25" t="s">
        <v>159</v>
      </c>
      <c r="G786" s="25">
        <v>600</v>
      </c>
      <c r="H786" s="25">
        <v>11256</v>
      </c>
      <c r="I786" s="25">
        <v>5082</v>
      </c>
      <c r="J786" s="26">
        <v>6174</v>
      </c>
    </row>
    <row r="787" spans="2:10" x14ac:dyDescent="0.25">
      <c r="B787" s="120">
        <v>774</v>
      </c>
      <c r="C787" s="28" t="s">
        <v>132</v>
      </c>
      <c r="D787" s="28" t="s">
        <v>136</v>
      </c>
      <c r="E787" s="28">
        <v>39295</v>
      </c>
      <c r="F787" s="28" t="s">
        <v>159</v>
      </c>
      <c r="G787" s="28">
        <v>210</v>
      </c>
      <c r="H787" s="28">
        <v>5298</v>
      </c>
      <c r="I787" s="28">
        <v>2146</v>
      </c>
      <c r="J787" s="29">
        <v>3152</v>
      </c>
    </row>
    <row r="788" spans="2:10" x14ac:dyDescent="0.25">
      <c r="B788" s="120">
        <v>775</v>
      </c>
      <c r="C788" s="25" t="s">
        <v>135</v>
      </c>
      <c r="D788" s="25" t="s">
        <v>136</v>
      </c>
      <c r="E788" s="25">
        <v>39405</v>
      </c>
      <c r="F788" s="25" t="s">
        <v>159</v>
      </c>
      <c r="G788" s="25">
        <v>90</v>
      </c>
      <c r="H788" s="25">
        <v>2088</v>
      </c>
      <c r="I788" s="25">
        <v>920</v>
      </c>
      <c r="J788" s="26">
        <v>1168</v>
      </c>
    </row>
    <row r="789" spans="2:10" x14ac:dyDescent="0.25">
      <c r="B789" s="120">
        <v>776</v>
      </c>
      <c r="C789" s="28" t="s">
        <v>132</v>
      </c>
      <c r="D789" s="28" t="s">
        <v>136</v>
      </c>
      <c r="E789" s="28">
        <v>39456</v>
      </c>
      <c r="F789" s="28" t="s">
        <v>159</v>
      </c>
      <c r="G789" s="28">
        <v>216</v>
      </c>
      <c r="H789" s="28">
        <v>5457</v>
      </c>
      <c r="I789" s="28">
        <v>2210</v>
      </c>
      <c r="J789" s="29">
        <v>3247</v>
      </c>
    </row>
    <row r="790" spans="2:10" x14ac:dyDescent="0.25">
      <c r="B790" s="120">
        <v>777</v>
      </c>
      <c r="C790" s="25" t="s">
        <v>132</v>
      </c>
      <c r="D790" s="25" t="s">
        <v>136</v>
      </c>
      <c r="E790" s="25">
        <v>39538</v>
      </c>
      <c r="F790" s="25" t="s">
        <v>159</v>
      </c>
      <c r="G790" s="25">
        <v>371</v>
      </c>
      <c r="H790" s="25">
        <v>8477</v>
      </c>
      <c r="I790" s="25">
        <v>3789</v>
      </c>
      <c r="J790" s="26">
        <v>4688</v>
      </c>
    </row>
    <row r="791" spans="2:10" x14ac:dyDescent="0.25">
      <c r="B791" s="120">
        <v>778</v>
      </c>
      <c r="C791" s="28" t="s">
        <v>135</v>
      </c>
      <c r="D791" s="28" t="s">
        <v>136</v>
      </c>
      <c r="E791" s="28">
        <v>39563</v>
      </c>
      <c r="F791" s="28" t="s">
        <v>159</v>
      </c>
      <c r="G791" s="28">
        <v>1298</v>
      </c>
      <c r="H791" s="28">
        <v>25541</v>
      </c>
      <c r="I791" s="28">
        <v>10992</v>
      </c>
      <c r="J791" s="29">
        <v>14549</v>
      </c>
    </row>
    <row r="792" spans="2:10" x14ac:dyDescent="0.25">
      <c r="B792" s="120">
        <v>779</v>
      </c>
      <c r="C792" s="25" t="s">
        <v>135</v>
      </c>
      <c r="D792" s="25" t="s">
        <v>136</v>
      </c>
      <c r="E792" s="25">
        <v>39612</v>
      </c>
      <c r="F792" s="25" t="s">
        <v>159</v>
      </c>
      <c r="G792" s="25">
        <v>649</v>
      </c>
      <c r="H792" s="25">
        <v>15872</v>
      </c>
      <c r="I792" s="25">
        <v>6632</v>
      </c>
      <c r="J792" s="26">
        <v>9240</v>
      </c>
    </row>
    <row r="793" spans="2:10" x14ac:dyDescent="0.25">
      <c r="B793" s="120">
        <v>780</v>
      </c>
      <c r="C793" s="28" t="s">
        <v>135</v>
      </c>
      <c r="D793" s="28" t="s">
        <v>136</v>
      </c>
      <c r="E793" s="28">
        <v>39730</v>
      </c>
      <c r="F793" s="28" t="s">
        <v>159</v>
      </c>
      <c r="G793" s="28">
        <v>464</v>
      </c>
      <c r="H793" s="28">
        <v>9682</v>
      </c>
      <c r="I793" s="28">
        <v>3925</v>
      </c>
      <c r="J793" s="29">
        <v>5757</v>
      </c>
    </row>
    <row r="794" spans="2:10" x14ac:dyDescent="0.25">
      <c r="B794" s="120">
        <v>781</v>
      </c>
      <c r="C794" s="25" t="s">
        <v>132</v>
      </c>
      <c r="D794" s="25" t="s">
        <v>136</v>
      </c>
      <c r="E794" s="25">
        <v>39735</v>
      </c>
      <c r="F794" s="25" t="s">
        <v>159</v>
      </c>
      <c r="G794" s="25">
        <v>865</v>
      </c>
      <c r="H794" s="25">
        <v>20869</v>
      </c>
      <c r="I794" s="25">
        <v>8514</v>
      </c>
      <c r="J794" s="26">
        <v>12355</v>
      </c>
    </row>
    <row r="795" spans="2:10" x14ac:dyDescent="0.25">
      <c r="B795" s="120">
        <v>782</v>
      </c>
      <c r="C795" s="28" t="s">
        <v>137</v>
      </c>
      <c r="D795" s="28" t="s">
        <v>136</v>
      </c>
      <c r="E795" s="28">
        <v>39748</v>
      </c>
      <c r="F795" s="28" t="s">
        <v>159</v>
      </c>
      <c r="G795" s="28">
        <v>185</v>
      </c>
      <c r="H795" s="28">
        <v>4435</v>
      </c>
      <c r="I795" s="28">
        <v>1895</v>
      </c>
      <c r="J795" s="29">
        <v>2540</v>
      </c>
    </row>
    <row r="796" spans="2:10" x14ac:dyDescent="0.25">
      <c r="B796" s="120">
        <v>783</v>
      </c>
      <c r="C796" s="25" t="s">
        <v>135</v>
      </c>
      <c r="D796" s="25" t="s">
        <v>136</v>
      </c>
      <c r="E796" s="25">
        <v>39798</v>
      </c>
      <c r="F796" s="25" t="s">
        <v>159</v>
      </c>
      <c r="G796" s="25">
        <v>1298</v>
      </c>
      <c r="H796" s="25">
        <v>27280</v>
      </c>
      <c r="I796" s="25">
        <v>13263</v>
      </c>
      <c r="J796" s="26">
        <v>14017</v>
      </c>
    </row>
    <row r="797" spans="2:10" x14ac:dyDescent="0.25">
      <c r="B797" s="120">
        <v>784</v>
      </c>
      <c r="C797" s="28" t="s">
        <v>135</v>
      </c>
      <c r="D797" s="28" t="s">
        <v>136</v>
      </c>
      <c r="E797" s="28">
        <v>39800</v>
      </c>
      <c r="F797" s="28" t="s">
        <v>159</v>
      </c>
      <c r="G797" s="28">
        <v>93</v>
      </c>
      <c r="H797" s="28">
        <v>2151</v>
      </c>
      <c r="I797" s="28">
        <v>948</v>
      </c>
      <c r="J797" s="29">
        <v>1203</v>
      </c>
    </row>
    <row r="798" spans="2:10" x14ac:dyDescent="0.25">
      <c r="B798" s="120">
        <v>785</v>
      </c>
      <c r="C798" s="25" t="s">
        <v>137</v>
      </c>
      <c r="D798" s="25" t="s">
        <v>136</v>
      </c>
      <c r="E798" s="25">
        <v>39806</v>
      </c>
      <c r="F798" s="25" t="s">
        <v>159</v>
      </c>
      <c r="G798" s="25">
        <v>618</v>
      </c>
      <c r="H798" s="25">
        <v>11594</v>
      </c>
      <c r="I798" s="25">
        <v>5234</v>
      </c>
      <c r="J798" s="26">
        <v>6360</v>
      </c>
    </row>
    <row r="799" spans="2:10" x14ac:dyDescent="0.25">
      <c r="B799" s="120">
        <v>786</v>
      </c>
      <c r="C799" s="28" t="s">
        <v>137</v>
      </c>
      <c r="D799" s="28" t="s">
        <v>143</v>
      </c>
      <c r="E799" s="28">
        <v>39105</v>
      </c>
      <c r="F799" s="28" t="s">
        <v>159</v>
      </c>
      <c r="G799" s="28">
        <v>200</v>
      </c>
      <c r="H799" s="28">
        <v>3566</v>
      </c>
      <c r="I799" s="28">
        <v>1694</v>
      </c>
      <c r="J799" s="29">
        <v>1872</v>
      </c>
    </row>
    <row r="800" spans="2:10" x14ac:dyDescent="0.25">
      <c r="B800" s="120">
        <v>787</v>
      </c>
      <c r="C800" s="25" t="s">
        <v>132</v>
      </c>
      <c r="D800" s="25" t="s">
        <v>143</v>
      </c>
      <c r="E800" s="25">
        <v>39181</v>
      </c>
      <c r="F800" s="25" t="s">
        <v>159</v>
      </c>
      <c r="G800" s="25">
        <v>1120</v>
      </c>
      <c r="H800" s="25">
        <v>22422</v>
      </c>
      <c r="I800" s="25">
        <v>11021</v>
      </c>
      <c r="J800" s="26">
        <v>11401</v>
      </c>
    </row>
    <row r="801" spans="2:10" x14ac:dyDescent="0.25">
      <c r="B801" s="120">
        <v>788</v>
      </c>
      <c r="C801" s="28" t="s">
        <v>135</v>
      </c>
      <c r="D801" s="28" t="s">
        <v>143</v>
      </c>
      <c r="E801" s="28">
        <v>39426</v>
      </c>
      <c r="F801" s="28" t="s">
        <v>159</v>
      </c>
      <c r="G801" s="28">
        <v>550</v>
      </c>
      <c r="H801" s="28">
        <v>10423</v>
      </c>
      <c r="I801" s="28">
        <v>4659</v>
      </c>
      <c r="J801" s="29">
        <v>5764</v>
      </c>
    </row>
    <row r="802" spans="2:10" x14ac:dyDescent="0.25">
      <c r="B802" s="120">
        <v>789</v>
      </c>
      <c r="C802" s="25" t="s">
        <v>137</v>
      </c>
      <c r="D802" s="25" t="s">
        <v>143</v>
      </c>
      <c r="E802" s="25">
        <v>39482</v>
      </c>
      <c r="F802" s="25" t="s">
        <v>159</v>
      </c>
      <c r="G802" s="25">
        <v>252</v>
      </c>
      <c r="H802" s="25">
        <v>4493</v>
      </c>
      <c r="I802" s="25">
        <v>2134</v>
      </c>
      <c r="J802" s="26">
        <v>2359</v>
      </c>
    </row>
    <row r="803" spans="2:10" x14ac:dyDescent="0.25">
      <c r="B803" s="120">
        <v>790</v>
      </c>
      <c r="C803" s="28" t="s">
        <v>135</v>
      </c>
      <c r="D803" s="28" t="s">
        <v>143</v>
      </c>
      <c r="E803" s="28">
        <v>39570</v>
      </c>
      <c r="F803" s="28" t="s">
        <v>159</v>
      </c>
      <c r="G803" s="28">
        <v>693</v>
      </c>
      <c r="H803" s="28">
        <v>13133</v>
      </c>
      <c r="I803" s="28">
        <v>5870</v>
      </c>
      <c r="J803" s="29">
        <v>7263</v>
      </c>
    </row>
    <row r="804" spans="2:10" x14ac:dyDescent="0.25">
      <c r="B804" s="120">
        <v>791</v>
      </c>
      <c r="C804" s="25" t="s">
        <v>132</v>
      </c>
      <c r="D804" s="25" t="s">
        <v>143</v>
      </c>
      <c r="E804" s="25">
        <v>39679</v>
      </c>
      <c r="F804" s="25" t="s">
        <v>159</v>
      </c>
      <c r="G804" s="25">
        <v>1411</v>
      </c>
      <c r="H804" s="25">
        <v>28252</v>
      </c>
      <c r="I804" s="25">
        <v>13886</v>
      </c>
      <c r="J804" s="26">
        <v>14366</v>
      </c>
    </row>
    <row r="805" spans="2:10" x14ac:dyDescent="0.25">
      <c r="B805" s="120">
        <v>792</v>
      </c>
      <c r="C805" s="28" t="s">
        <v>137</v>
      </c>
      <c r="D805" s="28" t="s">
        <v>138</v>
      </c>
      <c r="E805" s="28">
        <v>39219</v>
      </c>
      <c r="F805" s="28" t="s">
        <v>159</v>
      </c>
      <c r="G805" s="28">
        <v>780</v>
      </c>
      <c r="H805" s="28">
        <v>18806</v>
      </c>
      <c r="I805" s="28">
        <v>7675</v>
      </c>
      <c r="J805" s="29">
        <v>11131</v>
      </c>
    </row>
    <row r="806" spans="2:10" x14ac:dyDescent="0.25">
      <c r="B806" s="120">
        <v>793</v>
      </c>
      <c r="C806" s="25" t="s">
        <v>137</v>
      </c>
      <c r="D806" s="25" t="s">
        <v>138</v>
      </c>
      <c r="E806" s="25">
        <v>39262</v>
      </c>
      <c r="F806" s="25" t="s">
        <v>159</v>
      </c>
      <c r="G806" s="25">
        <v>840</v>
      </c>
      <c r="H806" s="25">
        <v>16556</v>
      </c>
      <c r="I806" s="25">
        <v>8266</v>
      </c>
      <c r="J806" s="26">
        <v>8290</v>
      </c>
    </row>
    <row r="807" spans="2:10" x14ac:dyDescent="0.25">
      <c r="B807" s="120">
        <v>794</v>
      </c>
      <c r="C807" s="28" t="s">
        <v>135</v>
      </c>
      <c r="D807" s="28" t="s">
        <v>138</v>
      </c>
      <c r="E807" s="28">
        <v>39339</v>
      </c>
      <c r="F807" s="28" t="s">
        <v>159</v>
      </c>
      <c r="G807" s="28">
        <v>260</v>
      </c>
      <c r="H807" s="28">
        <v>5564</v>
      </c>
      <c r="I807" s="28">
        <v>2558</v>
      </c>
      <c r="J807" s="29">
        <v>3006</v>
      </c>
    </row>
    <row r="808" spans="2:10" x14ac:dyDescent="0.25">
      <c r="B808" s="120">
        <v>795</v>
      </c>
      <c r="C808" s="25" t="s">
        <v>132</v>
      </c>
      <c r="D808" s="25" t="s">
        <v>138</v>
      </c>
      <c r="E808" s="25">
        <v>39343</v>
      </c>
      <c r="F808" s="25" t="s">
        <v>159</v>
      </c>
      <c r="G808" s="25">
        <v>210</v>
      </c>
      <c r="H808" s="25">
        <v>4244</v>
      </c>
      <c r="I808" s="25">
        <v>1779</v>
      </c>
      <c r="J808" s="26">
        <v>2465</v>
      </c>
    </row>
    <row r="809" spans="2:10" x14ac:dyDescent="0.25">
      <c r="B809" s="120">
        <v>796</v>
      </c>
      <c r="C809" s="28" t="s">
        <v>137</v>
      </c>
      <c r="D809" s="28" t="s">
        <v>138</v>
      </c>
      <c r="E809" s="28">
        <v>39379</v>
      </c>
      <c r="F809" s="28" t="s">
        <v>159</v>
      </c>
      <c r="G809" s="28">
        <v>480</v>
      </c>
      <c r="H809" s="28">
        <v>10387</v>
      </c>
      <c r="I809" s="28">
        <v>4906</v>
      </c>
      <c r="J809" s="29">
        <v>5481</v>
      </c>
    </row>
    <row r="810" spans="2:10" x14ac:dyDescent="0.25">
      <c r="B810" s="120">
        <v>797</v>
      </c>
      <c r="C810" s="25" t="s">
        <v>135</v>
      </c>
      <c r="D810" s="25" t="s">
        <v>138</v>
      </c>
      <c r="E810" s="25">
        <v>39402</v>
      </c>
      <c r="F810" s="25" t="s">
        <v>159</v>
      </c>
      <c r="G810" s="25">
        <v>910</v>
      </c>
      <c r="H810" s="25">
        <v>16689</v>
      </c>
      <c r="I810" s="25">
        <v>7708</v>
      </c>
      <c r="J810" s="26">
        <v>8981</v>
      </c>
    </row>
    <row r="811" spans="2:10" x14ac:dyDescent="0.25">
      <c r="B811" s="120">
        <v>798</v>
      </c>
      <c r="C811" s="28" t="s">
        <v>135</v>
      </c>
      <c r="D811" s="28" t="s">
        <v>138</v>
      </c>
      <c r="E811" s="28">
        <v>39405</v>
      </c>
      <c r="F811" s="28" t="s">
        <v>159</v>
      </c>
      <c r="G811" s="28">
        <v>270</v>
      </c>
      <c r="H811" s="28">
        <v>5297</v>
      </c>
      <c r="I811" s="28">
        <v>2287</v>
      </c>
      <c r="J811" s="29">
        <v>3010</v>
      </c>
    </row>
    <row r="812" spans="2:10" x14ac:dyDescent="0.25">
      <c r="B812" s="120">
        <v>799</v>
      </c>
      <c r="C812" s="25" t="s">
        <v>137</v>
      </c>
      <c r="D812" s="25" t="s">
        <v>138</v>
      </c>
      <c r="E812" s="25">
        <v>39407</v>
      </c>
      <c r="F812" s="25" t="s">
        <v>159</v>
      </c>
      <c r="G812" s="25">
        <v>420</v>
      </c>
      <c r="H812" s="25">
        <v>7846</v>
      </c>
      <c r="I812" s="25">
        <v>3557</v>
      </c>
      <c r="J812" s="26">
        <v>4289</v>
      </c>
    </row>
    <row r="813" spans="2:10" x14ac:dyDescent="0.25">
      <c r="B813" s="120">
        <v>800</v>
      </c>
      <c r="C813" s="28" t="s">
        <v>137</v>
      </c>
      <c r="D813" s="28" t="s">
        <v>138</v>
      </c>
      <c r="E813" s="28">
        <v>39457</v>
      </c>
      <c r="F813" s="28" t="s">
        <v>159</v>
      </c>
      <c r="G813" s="28">
        <v>655</v>
      </c>
      <c r="H813" s="28">
        <v>12914</v>
      </c>
      <c r="I813" s="28">
        <v>6447</v>
      </c>
      <c r="J813" s="29">
        <v>6467</v>
      </c>
    </row>
    <row r="814" spans="2:10" x14ac:dyDescent="0.25">
      <c r="B814" s="120">
        <v>801</v>
      </c>
      <c r="C814" s="25" t="s">
        <v>137</v>
      </c>
      <c r="D814" s="25" t="s">
        <v>138</v>
      </c>
      <c r="E814" s="25">
        <v>39477</v>
      </c>
      <c r="F814" s="25" t="s">
        <v>159</v>
      </c>
      <c r="G814" s="25">
        <v>374</v>
      </c>
      <c r="H814" s="25">
        <v>8102</v>
      </c>
      <c r="I814" s="25">
        <v>3827</v>
      </c>
      <c r="J814" s="26">
        <v>4275</v>
      </c>
    </row>
    <row r="815" spans="2:10" x14ac:dyDescent="0.25">
      <c r="B815" s="120">
        <v>802</v>
      </c>
      <c r="C815" s="28" t="s">
        <v>132</v>
      </c>
      <c r="D815" s="28" t="s">
        <v>138</v>
      </c>
      <c r="E815" s="28">
        <v>39524</v>
      </c>
      <c r="F815" s="28" t="s">
        <v>159</v>
      </c>
      <c r="G815" s="28">
        <v>164</v>
      </c>
      <c r="H815" s="28">
        <v>3310</v>
      </c>
      <c r="I815" s="28">
        <v>1388</v>
      </c>
      <c r="J815" s="29">
        <v>1922</v>
      </c>
    </row>
    <row r="816" spans="2:10" x14ac:dyDescent="0.25">
      <c r="B816" s="120">
        <v>803</v>
      </c>
      <c r="C816" s="25" t="s">
        <v>135</v>
      </c>
      <c r="D816" s="25" t="s">
        <v>138</v>
      </c>
      <c r="E816" s="25">
        <v>39542</v>
      </c>
      <c r="F816" s="25" t="s">
        <v>159</v>
      </c>
      <c r="G816" s="25">
        <v>710</v>
      </c>
      <c r="H816" s="25">
        <v>13017</v>
      </c>
      <c r="I816" s="25">
        <v>6012</v>
      </c>
      <c r="J816" s="26">
        <v>7005</v>
      </c>
    </row>
    <row r="817" spans="2:10" x14ac:dyDescent="0.25">
      <c r="B817" s="120">
        <v>804</v>
      </c>
      <c r="C817" s="28" t="s">
        <v>135</v>
      </c>
      <c r="D817" s="28" t="s">
        <v>138</v>
      </c>
      <c r="E817" s="28">
        <v>39624</v>
      </c>
      <c r="F817" s="28" t="s">
        <v>159</v>
      </c>
      <c r="G817" s="28">
        <v>203</v>
      </c>
      <c r="H817" s="28">
        <v>4340</v>
      </c>
      <c r="I817" s="28">
        <v>1995</v>
      </c>
      <c r="J817" s="29">
        <v>2345</v>
      </c>
    </row>
    <row r="818" spans="2:10" x14ac:dyDescent="0.25">
      <c r="B818" s="120">
        <v>805</v>
      </c>
      <c r="C818" s="25" t="s">
        <v>135</v>
      </c>
      <c r="D818" s="25" t="s">
        <v>138</v>
      </c>
      <c r="E818" s="25">
        <v>39651</v>
      </c>
      <c r="F818" s="25" t="s">
        <v>159</v>
      </c>
      <c r="G818" s="25">
        <v>211</v>
      </c>
      <c r="H818" s="25">
        <v>4132</v>
      </c>
      <c r="I818" s="25">
        <v>1784</v>
      </c>
      <c r="J818" s="26">
        <v>2348</v>
      </c>
    </row>
    <row r="819" spans="2:10" x14ac:dyDescent="0.25">
      <c r="B819" s="120">
        <v>806</v>
      </c>
      <c r="C819" s="28" t="s">
        <v>137</v>
      </c>
      <c r="D819" s="28" t="s">
        <v>138</v>
      </c>
      <c r="E819" s="28">
        <v>39665</v>
      </c>
      <c r="F819" s="28" t="s">
        <v>159</v>
      </c>
      <c r="G819" s="28">
        <v>328</v>
      </c>
      <c r="H819" s="28">
        <v>6120</v>
      </c>
      <c r="I819" s="28">
        <v>2774</v>
      </c>
      <c r="J819" s="29">
        <v>3346</v>
      </c>
    </row>
    <row r="820" spans="2:10" x14ac:dyDescent="0.25">
      <c r="B820" s="120">
        <v>807</v>
      </c>
      <c r="C820" s="25" t="s">
        <v>137</v>
      </c>
      <c r="D820" s="25" t="s">
        <v>138</v>
      </c>
      <c r="E820" s="25">
        <v>39806</v>
      </c>
      <c r="F820" s="25" t="s">
        <v>159</v>
      </c>
      <c r="G820" s="25">
        <v>608</v>
      </c>
      <c r="H820" s="25">
        <v>14669</v>
      </c>
      <c r="I820" s="25">
        <v>5987</v>
      </c>
      <c r="J820" s="26">
        <v>8682</v>
      </c>
    </row>
    <row r="821" spans="2:10" x14ac:dyDescent="0.25">
      <c r="B821" s="120">
        <v>808</v>
      </c>
      <c r="C821" s="28" t="s">
        <v>137</v>
      </c>
      <c r="D821" s="28" t="s">
        <v>144</v>
      </c>
      <c r="E821" s="28">
        <v>39084</v>
      </c>
      <c r="F821" s="28" t="s">
        <v>159</v>
      </c>
      <c r="G821" s="28">
        <v>440</v>
      </c>
      <c r="H821" s="28">
        <v>9482</v>
      </c>
      <c r="I821" s="28">
        <v>4497</v>
      </c>
      <c r="J821" s="29">
        <v>4985</v>
      </c>
    </row>
    <row r="822" spans="2:10" x14ac:dyDescent="0.25">
      <c r="B822" s="120">
        <v>809</v>
      </c>
      <c r="C822" s="25" t="s">
        <v>137</v>
      </c>
      <c r="D822" s="25" t="s">
        <v>144</v>
      </c>
      <c r="E822" s="25">
        <v>39192</v>
      </c>
      <c r="F822" s="25" t="s">
        <v>159</v>
      </c>
      <c r="G822" s="25">
        <v>560</v>
      </c>
      <c r="H822" s="25">
        <v>11855</v>
      </c>
      <c r="I822" s="25">
        <v>4743</v>
      </c>
      <c r="J822" s="26">
        <v>7112</v>
      </c>
    </row>
    <row r="823" spans="2:10" x14ac:dyDescent="0.25">
      <c r="B823" s="120">
        <v>810</v>
      </c>
      <c r="C823" s="28" t="s">
        <v>135</v>
      </c>
      <c r="D823" s="28" t="s">
        <v>144</v>
      </c>
      <c r="E823" s="28">
        <v>39269</v>
      </c>
      <c r="F823" s="28" t="s">
        <v>159</v>
      </c>
      <c r="G823" s="28">
        <v>720</v>
      </c>
      <c r="H823" s="28">
        <v>16654</v>
      </c>
      <c r="I823" s="28">
        <v>7085</v>
      </c>
      <c r="J823" s="29">
        <v>9569</v>
      </c>
    </row>
    <row r="824" spans="2:10" x14ac:dyDescent="0.25">
      <c r="B824" s="120">
        <v>811</v>
      </c>
      <c r="C824" s="25" t="s">
        <v>137</v>
      </c>
      <c r="D824" s="25" t="s">
        <v>144</v>
      </c>
      <c r="E824" s="25">
        <v>39338</v>
      </c>
      <c r="F824" s="25" t="s">
        <v>159</v>
      </c>
      <c r="G824" s="25">
        <v>1170</v>
      </c>
      <c r="H824" s="25">
        <v>28220</v>
      </c>
      <c r="I824" s="25">
        <v>11513</v>
      </c>
      <c r="J824" s="26">
        <v>16707</v>
      </c>
    </row>
    <row r="825" spans="2:10" x14ac:dyDescent="0.25">
      <c r="B825" s="120">
        <v>812</v>
      </c>
      <c r="C825" s="28" t="s">
        <v>132</v>
      </c>
      <c r="D825" s="28" t="s">
        <v>144</v>
      </c>
      <c r="E825" s="28">
        <v>39442</v>
      </c>
      <c r="F825" s="28" t="s">
        <v>159</v>
      </c>
      <c r="G825" s="28">
        <v>120</v>
      </c>
      <c r="H825" s="28">
        <v>2203</v>
      </c>
      <c r="I825" s="28">
        <v>1016</v>
      </c>
      <c r="J825" s="29">
        <v>1187</v>
      </c>
    </row>
    <row r="826" spans="2:10" x14ac:dyDescent="0.25">
      <c r="B826" s="120">
        <v>813</v>
      </c>
      <c r="C826" s="25" t="s">
        <v>137</v>
      </c>
      <c r="D826" s="25" t="s">
        <v>144</v>
      </c>
      <c r="E826" s="25">
        <v>39652</v>
      </c>
      <c r="F826" s="25" t="s">
        <v>159</v>
      </c>
      <c r="G826" s="25">
        <v>689</v>
      </c>
      <c r="H826" s="25">
        <v>14582</v>
      </c>
      <c r="I826" s="25">
        <v>5834</v>
      </c>
      <c r="J826" s="26">
        <v>8748</v>
      </c>
    </row>
    <row r="827" spans="2:10" x14ac:dyDescent="0.25">
      <c r="B827" s="120">
        <v>814</v>
      </c>
      <c r="C827" s="28" t="s">
        <v>132</v>
      </c>
      <c r="D827" s="28" t="s">
        <v>144</v>
      </c>
      <c r="E827" s="28">
        <v>39671</v>
      </c>
      <c r="F827" s="28" t="s">
        <v>159</v>
      </c>
      <c r="G827" s="28">
        <v>148</v>
      </c>
      <c r="H827" s="28">
        <v>2710</v>
      </c>
      <c r="I827" s="28">
        <v>1250</v>
      </c>
      <c r="J827" s="29">
        <v>1460</v>
      </c>
    </row>
    <row r="828" spans="2:10" x14ac:dyDescent="0.25">
      <c r="B828" s="120">
        <v>815</v>
      </c>
      <c r="C828" s="25" t="s">
        <v>137</v>
      </c>
      <c r="D828" s="25" t="s">
        <v>144</v>
      </c>
      <c r="E828" s="25">
        <v>39685</v>
      </c>
      <c r="F828" s="25" t="s">
        <v>159</v>
      </c>
      <c r="G828" s="25">
        <v>1439</v>
      </c>
      <c r="H828" s="25">
        <v>34711</v>
      </c>
      <c r="I828" s="25">
        <v>14161</v>
      </c>
      <c r="J828" s="26">
        <v>20550</v>
      </c>
    </row>
    <row r="829" spans="2:10" x14ac:dyDescent="0.25">
      <c r="B829" s="120">
        <v>816</v>
      </c>
      <c r="C829" s="28" t="s">
        <v>137</v>
      </c>
      <c r="D829" s="28" t="s">
        <v>144</v>
      </c>
      <c r="E829" s="28">
        <v>39700</v>
      </c>
      <c r="F829" s="28" t="s">
        <v>159</v>
      </c>
      <c r="G829" s="28">
        <v>541</v>
      </c>
      <c r="H829" s="28">
        <v>11663</v>
      </c>
      <c r="I829" s="28">
        <v>5531</v>
      </c>
      <c r="J829" s="29">
        <v>6132</v>
      </c>
    </row>
    <row r="830" spans="2:10" x14ac:dyDescent="0.25">
      <c r="B830" s="120">
        <v>817</v>
      </c>
      <c r="C830" s="25" t="s">
        <v>135</v>
      </c>
      <c r="D830" s="25" t="s">
        <v>145</v>
      </c>
      <c r="E830" s="25">
        <v>39769</v>
      </c>
      <c r="F830" s="25" t="s">
        <v>159</v>
      </c>
      <c r="G830" s="25">
        <v>886</v>
      </c>
      <c r="H830" s="25">
        <v>20484</v>
      </c>
      <c r="I830" s="25">
        <v>8715</v>
      </c>
      <c r="J830" s="26">
        <v>11769</v>
      </c>
    </row>
    <row r="831" spans="2:10" x14ac:dyDescent="0.25">
      <c r="B831" s="120">
        <v>818</v>
      </c>
      <c r="C831" s="28" t="s">
        <v>135</v>
      </c>
      <c r="D831" s="28" t="s">
        <v>133</v>
      </c>
      <c r="E831" s="28">
        <v>39408</v>
      </c>
      <c r="F831" s="28" t="s">
        <v>160</v>
      </c>
      <c r="G831" s="28">
        <v>600</v>
      </c>
      <c r="H831" s="28">
        <v>13860</v>
      </c>
      <c r="I831" s="28">
        <v>5904</v>
      </c>
      <c r="J831" s="29">
        <v>7956</v>
      </c>
    </row>
    <row r="832" spans="2:10" x14ac:dyDescent="0.25">
      <c r="B832" s="120">
        <v>819</v>
      </c>
      <c r="C832" s="25" t="s">
        <v>135</v>
      </c>
      <c r="D832" s="25" t="s">
        <v>133</v>
      </c>
      <c r="E832" s="25">
        <v>39707</v>
      </c>
      <c r="F832" s="25" t="s">
        <v>160</v>
      </c>
      <c r="G832" s="25">
        <v>516</v>
      </c>
      <c r="H832" s="25">
        <v>11920</v>
      </c>
      <c r="I832" s="25">
        <v>5077</v>
      </c>
      <c r="J832" s="26">
        <v>6843</v>
      </c>
    </row>
    <row r="833" spans="2:10" x14ac:dyDescent="0.25">
      <c r="B833" s="120">
        <v>820</v>
      </c>
      <c r="C833" s="28" t="s">
        <v>137</v>
      </c>
      <c r="D833" s="28" t="s">
        <v>142</v>
      </c>
      <c r="E833" s="28">
        <v>39153</v>
      </c>
      <c r="F833" s="28" t="s">
        <v>160</v>
      </c>
      <c r="G833" s="28">
        <v>720</v>
      </c>
      <c r="H833" s="28">
        <v>16812</v>
      </c>
      <c r="I833" s="28">
        <v>7358</v>
      </c>
      <c r="J833" s="29">
        <v>9454</v>
      </c>
    </row>
    <row r="834" spans="2:10" x14ac:dyDescent="0.25">
      <c r="B834" s="120">
        <v>821</v>
      </c>
      <c r="C834" s="25" t="s">
        <v>137</v>
      </c>
      <c r="D834" s="25" t="s">
        <v>142</v>
      </c>
      <c r="E834" s="25">
        <v>39252</v>
      </c>
      <c r="F834" s="25" t="s">
        <v>160</v>
      </c>
      <c r="G834" s="25">
        <v>1300</v>
      </c>
      <c r="H834" s="25">
        <v>23192</v>
      </c>
      <c r="I834" s="25">
        <v>11011</v>
      </c>
      <c r="J834" s="26">
        <v>12181</v>
      </c>
    </row>
    <row r="835" spans="2:10" x14ac:dyDescent="0.25">
      <c r="B835" s="120">
        <v>822</v>
      </c>
      <c r="C835" s="28" t="s">
        <v>132</v>
      </c>
      <c r="D835" s="28" t="s">
        <v>142</v>
      </c>
      <c r="E835" s="28">
        <v>39426</v>
      </c>
      <c r="F835" s="28" t="s">
        <v>160</v>
      </c>
      <c r="G835" s="28">
        <v>200</v>
      </c>
      <c r="H835" s="28">
        <v>4846</v>
      </c>
      <c r="I835" s="28">
        <v>2044</v>
      </c>
      <c r="J835" s="29">
        <v>2802</v>
      </c>
    </row>
    <row r="836" spans="2:10" x14ac:dyDescent="0.25">
      <c r="B836" s="120">
        <v>823</v>
      </c>
      <c r="C836" s="25" t="s">
        <v>137</v>
      </c>
      <c r="D836" s="25" t="s">
        <v>142</v>
      </c>
      <c r="E836" s="25">
        <v>39450</v>
      </c>
      <c r="F836" s="25" t="s">
        <v>160</v>
      </c>
      <c r="G836" s="25">
        <v>662</v>
      </c>
      <c r="H836" s="25">
        <v>15467</v>
      </c>
      <c r="I836" s="25">
        <v>6769</v>
      </c>
      <c r="J836" s="26">
        <v>8698</v>
      </c>
    </row>
    <row r="837" spans="2:10" x14ac:dyDescent="0.25">
      <c r="B837" s="120">
        <v>824</v>
      </c>
      <c r="C837" s="28" t="s">
        <v>137</v>
      </c>
      <c r="D837" s="28" t="s">
        <v>142</v>
      </c>
      <c r="E837" s="28">
        <v>39545</v>
      </c>
      <c r="F837" s="28" t="s">
        <v>160</v>
      </c>
      <c r="G837" s="28">
        <v>1196</v>
      </c>
      <c r="H837" s="28">
        <v>21337</v>
      </c>
      <c r="I837" s="28">
        <v>10130</v>
      </c>
      <c r="J837" s="29">
        <v>11207</v>
      </c>
    </row>
    <row r="838" spans="2:10" x14ac:dyDescent="0.25">
      <c r="B838" s="120">
        <v>825</v>
      </c>
      <c r="C838" s="25" t="s">
        <v>132</v>
      </c>
      <c r="D838" s="25" t="s">
        <v>142</v>
      </c>
      <c r="E838" s="25">
        <v>39611</v>
      </c>
      <c r="F838" s="25" t="s">
        <v>160</v>
      </c>
      <c r="G838" s="25">
        <v>184</v>
      </c>
      <c r="H838" s="25">
        <v>4458</v>
      </c>
      <c r="I838" s="25">
        <v>1880</v>
      </c>
      <c r="J838" s="26">
        <v>2578</v>
      </c>
    </row>
    <row r="839" spans="2:10" x14ac:dyDescent="0.25">
      <c r="B839" s="120">
        <v>826</v>
      </c>
      <c r="C839" s="28" t="s">
        <v>137</v>
      </c>
      <c r="D839" s="28" t="s">
        <v>141</v>
      </c>
      <c r="E839" s="28">
        <v>39419</v>
      </c>
      <c r="F839" s="28" t="s">
        <v>161</v>
      </c>
      <c r="G839" s="28">
        <v>1170</v>
      </c>
      <c r="H839" s="28">
        <v>23084</v>
      </c>
      <c r="I839" s="28">
        <v>11513</v>
      </c>
      <c r="J839" s="29">
        <v>11571</v>
      </c>
    </row>
    <row r="840" spans="2:10" x14ac:dyDescent="0.25">
      <c r="B840" s="120">
        <v>827</v>
      </c>
      <c r="C840" s="25" t="s">
        <v>137</v>
      </c>
      <c r="D840" s="25" t="s">
        <v>141</v>
      </c>
      <c r="E840" s="25">
        <v>39737</v>
      </c>
      <c r="F840" s="25" t="s">
        <v>161</v>
      </c>
      <c r="G840" s="25">
        <v>1404</v>
      </c>
      <c r="H840" s="25">
        <v>27701</v>
      </c>
      <c r="I840" s="25">
        <v>13816</v>
      </c>
      <c r="J840" s="26">
        <v>13885</v>
      </c>
    </row>
    <row r="841" spans="2:10" x14ac:dyDescent="0.25">
      <c r="B841" s="120">
        <v>828</v>
      </c>
      <c r="C841" s="28" t="s">
        <v>132</v>
      </c>
      <c r="D841" s="28" t="s">
        <v>142</v>
      </c>
      <c r="E841" s="28">
        <v>39156</v>
      </c>
      <c r="F841" s="28" t="s">
        <v>161</v>
      </c>
      <c r="G841" s="28">
        <v>880</v>
      </c>
      <c r="H841" s="28">
        <v>22449</v>
      </c>
      <c r="I841" s="28">
        <v>8994</v>
      </c>
      <c r="J841" s="29">
        <v>13455</v>
      </c>
    </row>
    <row r="842" spans="2:10" x14ac:dyDescent="0.25">
      <c r="B842" s="120">
        <v>829</v>
      </c>
      <c r="C842" s="25" t="s">
        <v>132</v>
      </c>
      <c r="D842" s="25" t="s">
        <v>142</v>
      </c>
      <c r="E842" s="25">
        <v>39806</v>
      </c>
      <c r="F842" s="25" t="s">
        <v>161</v>
      </c>
      <c r="G842" s="25">
        <v>810</v>
      </c>
      <c r="H842" s="25">
        <v>20653</v>
      </c>
      <c r="I842" s="25">
        <v>8274</v>
      </c>
      <c r="J842" s="26">
        <v>12379</v>
      </c>
    </row>
    <row r="843" spans="2:10" x14ac:dyDescent="0.25">
      <c r="B843" s="120">
        <v>830</v>
      </c>
      <c r="C843" s="28" t="s">
        <v>135</v>
      </c>
      <c r="D843" s="28" t="s">
        <v>136</v>
      </c>
      <c r="E843" s="28">
        <v>39086</v>
      </c>
      <c r="F843" s="28" t="s">
        <v>161</v>
      </c>
      <c r="G843" s="28">
        <v>280</v>
      </c>
      <c r="H843" s="28">
        <v>6762</v>
      </c>
      <c r="I843" s="28">
        <v>2862</v>
      </c>
      <c r="J843" s="29">
        <v>3900</v>
      </c>
    </row>
    <row r="844" spans="2:10" x14ac:dyDescent="0.25">
      <c r="B844" s="120">
        <v>831</v>
      </c>
      <c r="C844" s="25" t="s">
        <v>135</v>
      </c>
      <c r="D844" s="25" t="s">
        <v>136</v>
      </c>
      <c r="E844" s="25">
        <v>39574</v>
      </c>
      <c r="F844" s="25" t="s">
        <v>161</v>
      </c>
      <c r="G844" s="25">
        <v>288</v>
      </c>
      <c r="H844" s="25">
        <v>6965</v>
      </c>
      <c r="I844" s="25">
        <v>2948</v>
      </c>
      <c r="J844" s="26">
        <v>4017</v>
      </c>
    </row>
    <row r="845" spans="2:10" x14ac:dyDescent="0.25">
      <c r="B845" s="120">
        <v>832</v>
      </c>
      <c r="C845" s="28" t="s">
        <v>132</v>
      </c>
      <c r="D845" s="28" t="s">
        <v>144</v>
      </c>
      <c r="E845" s="28">
        <v>39247</v>
      </c>
      <c r="F845" s="28" t="s">
        <v>161</v>
      </c>
      <c r="G845" s="28">
        <v>350</v>
      </c>
      <c r="H845" s="28">
        <v>6237</v>
      </c>
      <c r="I845" s="28">
        <v>2964</v>
      </c>
      <c r="J845" s="29">
        <v>3273</v>
      </c>
    </row>
    <row r="846" spans="2:10" x14ac:dyDescent="0.25">
      <c r="B846" s="120">
        <v>833</v>
      </c>
      <c r="C846" s="25" t="s">
        <v>132</v>
      </c>
      <c r="D846" s="25" t="s">
        <v>145</v>
      </c>
      <c r="E846" s="25">
        <v>39752</v>
      </c>
      <c r="F846" s="25" t="s">
        <v>161</v>
      </c>
      <c r="G846" s="25">
        <v>431</v>
      </c>
      <c r="H846" s="25">
        <v>7672</v>
      </c>
      <c r="I846" s="25">
        <v>3646</v>
      </c>
      <c r="J846" s="26">
        <v>4026</v>
      </c>
    </row>
    <row r="847" spans="2:10" x14ac:dyDescent="0.25">
      <c r="B847" s="120">
        <v>834</v>
      </c>
      <c r="C847" s="28" t="s">
        <v>137</v>
      </c>
      <c r="D847" s="28" t="s">
        <v>139</v>
      </c>
      <c r="E847" s="28">
        <v>39104</v>
      </c>
      <c r="F847" s="28" t="s">
        <v>162</v>
      </c>
      <c r="G847" s="28">
        <v>1040</v>
      </c>
      <c r="H847" s="28">
        <v>22277</v>
      </c>
      <c r="I847" s="28">
        <v>10234</v>
      </c>
      <c r="J847" s="29">
        <v>12043</v>
      </c>
    </row>
    <row r="848" spans="2:10" x14ac:dyDescent="0.25">
      <c r="B848" s="120">
        <v>835</v>
      </c>
      <c r="C848" s="25" t="s">
        <v>132</v>
      </c>
      <c r="D848" s="25" t="s">
        <v>139</v>
      </c>
      <c r="E848" s="25">
        <v>39414</v>
      </c>
      <c r="F848" s="25" t="s">
        <v>162</v>
      </c>
      <c r="G848" s="25">
        <v>240</v>
      </c>
      <c r="H848" s="25">
        <v>5078</v>
      </c>
      <c r="I848" s="25">
        <v>2362</v>
      </c>
      <c r="J848" s="26">
        <v>2716</v>
      </c>
    </row>
    <row r="849" spans="2:10" x14ac:dyDescent="0.25">
      <c r="B849" s="120">
        <v>836</v>
      </c>
      <c r="C849" s="28" t="s">
        <v>135</v>
      </c>
      <c r="D849" s="28" t="s">
        <v>139</v>
      </c>
      <c r="E849" s="28">
        <v>39440</v>
      </c>
      <c r="F849" s="28" t="s">
        <v>162</v>
      </c>
      <c r="G849" s="28">
        <v>560</v>
      </c>
      <c r="H849" s="28">
        <v>10528</v>
      </c>
      <c r="I849" s="28">
        <v>4743</v>
      </c>
      <c r="J849" s="29">
        <v>5785</v>
      </c>
    </row>
    <row r="850" spans="2:10" x14ac:dyDescent="0.25">
      <c r="B850" s="120">
        <v>837</v>
      </c>
      <c r="C850" s="25" t="s">
        <v>137</v>
      </c>
      <c r="D850" s="25" t="s">
        <v>139</v>
      </c>
      <c r="E850" s="25">
        <v>39484</v>
      </c>
      <c r="F850" s="25" t="s">
        <v>162</v>
      </c>
      <c r="G850" s="25">
        <v>936</v>
      </c>
      <c r="H850" s="25">
        <v>20049</v>
      </c>
      <c r="I850" s="25">
        <v>9211</v>
      </c>
      <c r="J850" s="26">
        <v>10838</v>
      </c>
    </row>
    <row r="851" spans="2:10" x14ac:dyDescent="0.25">
      <c r="B851" s="120">
        <v>838</v>
      </c>
      <c r="C851" s="28" t="s">
        <v>132</v>
      </c>
      <c r="D851" s="28" t="s">
        <v>139</v>
      </c>
      <c r="E851" s="28">
        <v>39700</v>
      </c>
      <c r="F851" s="28" t="s">
        <v>162</v>
      </c>
      <c r="G851" s="28">
        <v>216</v>
      </c>
      <c r="H851" s="28">
        <v>4570</v>
      </c>
      <c r="I851" s="28">
        <v>2126</v>
      </c>
      <c r="J851" s="29">
        <v>2444</v>
      </c>
    </row>
    <row r="852" spans="2:10" x14ac:dyDescent="0.25">
      <c r="B852" s="120">
        <v>839</v>
      </c>
      <c r="C852" s="25" t="s">
        <v>135</v>
      </c>
      <c r="D852" s="25" t="s">
        <v>139</v>
      </c>
      <c r="E852" s="25">
        <v>39722</v>
      </c>
      <c r="F852" s="25" t="s">
        <v>162</v>
      </c>
      <c r="G852" s="25">
        <v>504</v>
      </c>
      <c r="H852" s="25">
        <v>9475</v>
      </c>
      <c r="I852" s="25">
        <v>4269</v>
      </c>
      <c r="J852" s="26">
        <v>5206</v>
      </c>
    </row>
    <row r="853" spans="2:10" x14ac:dyDescent="0.25">
      <c r="B853" s="120">
        <v>840</v>
      </c>
      <c r="C853" s="28" t="s">
        <v>135</v>
      </c>
      <c r="D853" s="28" t="s">
        <v>133</v>
      </c>
      <c r="E853" s="28">
        <v>39125</v>
      </c>
      <c r="F853" s="28" t="s">
        <v>162</v>
      </c>
      <c r="G853" s="28">
        <v>960</v>
      </c>
      <c r="H853" s="28">
        <v>23309</v>
      </c>
      <c r="I853" s="28">
        <v>9446</v>
      </c>
      <c r="J853" s="29">
        <v>13863</v>
      </c>
    </row>
    <row r="854" spans="2:10" x14ac:dyDescent="0.25">
      <c r="B854" s="120">
        <v>841</v>
      </c>
      <c r="C854" s="25" t="s">
        <v>137</v>
      </c>
      <c r="D854" s="25" t="s">
        <v>133</v>
      </c>
      <c r="E854" s="25">
        <v>39128</v>
      </c>
      <c r="F854" s="25" t="s">
        <v>162</v>
      </c>
      <c r="G854" s="25">
        <v>990</v>
      </c>
      <c r="H854" s="25">
        <v>21305</v>
      </c>
      <c r="I854" s="25">
        <v>10118</v>
      </c>
      <c r="J854" s="26">
        <v>11187</v>
      </c>
    </row>
    <row r="855" spans="2:10" x14ac:dyDescent="0.25">
      <c r="B855" s="120">
        <v>842</v>
      </c>
      <c r="C855" s="28" t="s">
        <v>137</v>
      </c>
      <c r="D855" s="28" t="s">
        <v>133</v>
      </c>
      <c r="E855" s="28">
        <v>39162</v>
      </c>
      <c r="F855" s="28" t="s">
        <v>162</v>
      </c>
      <c r="G855" s="28">
        <v>400</v>
      </c>
      <c r="H855" s="28">
        <v>8752</v>
      </c>
      <c r="I855" s="28">
        <v>4088</v>
      </c>
      <c r="J855" s="29">
        <v>4664</v>
      </c>
    </row>
    <row r="856" spans="2:10" x14ac:dyDescent="0.25">
      <c r="B856" s="120">
        <v>843</v>
      </c>
      <c r="C856" s="25" t="s">
        <v>132</v>
      </c>
      <c r="D856" s="25" t="s">
        <v>133</v>
      </c>
      <c r="E856" s="25">
        <v>39230</v>
      </c>
      <c r="F856" s="25" t="s">
        <v>162</v>
      </c>
      <c r="G856" s="25">
        <v>960</v>
      </c>
      <c r="H856" s="25">
        <v>19373</v>
      </c>
      <c r="I856" s="25">
        <v>8131</v>
      </c>
      <c r="J856" s="26">
        <v>11242</v>
      </c>
    </row>
    <row r="857" spans="2:10" x14ac:dyDescent="0.25">
      <c r="B857" s="120">
        <v>844</v>
      </c>
      <c r="C857" s="28" t="s">
        <v>135</v>
      </c>
      <c r="D857" s="28" t="s">
        <v>133</v>
      </c>
      <c r="E857" s="28">
        <v>39275</v>
      </c>
      <c r="F857" s="28" t="s">
        <v>162</v>
      </c>
      <c r="G857" s="28">
        <v>600</v>
      </c>
      <c r="H857" s="28">
        <v>13080</v>
      </c>
      <c r="I857" s="28">
        <v>5904</v>
      </c>
      <c r="J857" s="29">
        <v>7176</v>
      </c>
    </row>
    <row r="858" spans="2:10" x14ac:dyDescent="0.25">
      <c r="B858" s="120">
        <v>845</v>
      </c>
      <c r="C858" s="25" t="s">
        <v>132</v>
      </c>
      <c r="D858" s="25" t="s">
        <v>133</v>
      </c>
      <c r="E858" s="25">
        <v>39303</v>
      </c>
      <c r="F858" s="25" t="s">
        <v>162</v>
      </c>
      <c r="G858" s="25">
        <v>400</v>
      </c>
      <c r="H858" s="25">
        <v>9036</v>
      </c>
      <c r="I858" s="25">
        <v>3936</v>
      </c>
      <c r="J858" s="26">
        <v>5100</v>
      </c>
    </row>
    <row r="859" spans="2:10" x14ac:dyDescent="0.25">
      <c r="B859" s="120">
        <v>846</v>
      </c>
      <c r="C859" s="28" t="s">
        <v>137</v>
      </c>
      <c r="D859" s="28" t="s">
        <v>133</v>
      </c>
      <c r="E859" s="28">
        <v>39386</v>
      </c>
      <c r="F859" s="28" t="s">
        <v>162</v>
      </c>
      <c r="G859" s="28">
        <v>900</v>
      </c>
      <c r="H859" s="28">
        <v>15759</v>
      </c>
      <c r="I859" s="28">
        <v>7623</v>
      </c>
      <c r="J859" s="29">
        <v>8136</v>
      </c>
    </row>
    <row r="860" spans="2:10" x14ac:dyDescent="0.25">
      <c r="B860" s="120">
        <v>847</v>
      </c>
      <c r="C860" s="25" t="s">
        <v>137</v>
      </c>
      <c r="D860" s="25" t="s">
        <v>133</v>
      </c>
      <c r="E860" s="25">
        <v>39468</v>
      </c>
      <c r="F860" s="25" t="s">
        <v>162</v>
      </c>
      <c r="G860" s="25">
        <v>774</v>
      </c>
      <c r="H860" s="25">
        <v>13553</v>
      </c>
      <c r="I860" s="25">
        <v>6556</v>
      </c>
      <c r="J860" s="26">
        <v>6997</v>
      </c>
    </row>
    <row r="861" spans="2:10" x14ac:dyDescent="0.25">
      <c r="B861" s="120">
        <v>848</v>
      </c>
      <c r="C861" s="28" t="s">
        <v>132</v>
      </c>
      <c r="D861" s="28" t="s">
        <v>133</v>
      </c>
      <c r="E861" s="28">
        <v>39643</v>
      </c>
      <c r="F861" s="28" t="s">
        <v>162</v>
      </c>
      <c r="G861" s="28">
        <v>826</v>
      </c>
      <c r="H861" s="28">
        <v>16661</v>
      </c>
      <c r="I861" s="28">
        <v>6993</v>
      </c>
      <c r="J861" s="29">
        <v>9668</v>
      </c>
    </row>
    <row r="862" spans="2:10" x14ac:dyDescent="0.25">
      <c r="B862" s="120">
        <v>849</v>
      </c>
      <c r="C862" s="25" t="s">
        <v>135</v>
      </c>
      <c r="D862" s="25" t="s">
        <v>133</v>
      </c>
      <c r="E862" s="25">
        <v>39680</v>
      </c>
      <c r="F862" s="25" t="s">
        <v>162</v>
      </c>
      <c r="G862" s="25">
        <v>826</v>
      </c>
      <c r="H862" s="25">
        <v>20046</v>
      </c>
      <c r="I862" s="25">
        <v>8124</v>
      </c>
      <c r="J862" s="26">
        <v>11922</v>
      </c>
    </row>
    <row r="863" spans="2:10" x14ac:dyDescent="0.25">
      <c r="B863" s="120">
        <v>850</v>
      </c>
      <c r="C863" s="28" t="s">
        <v>132</v>
      </c>
      <c r="D863" s="28" t="s">
        <v>133</v>
      </c>
      <c r="E863" s="28">
        <v>39710</v>
      </c>
      <c r="F863" s="28" t="s">
        <v>162</v>
      </c>
      <c r="G863" s="28">
        <v>344</v>
      </c>
      <c r="H863" s="28">
        <v>7771</v>
      </c>
      <c r="I863" s="28">
        <v>3385</v>
      </c>
      <c r="J863" s="29">
        <v>4386</v>
      </c>
    </row>
    <row r="864" spans="2:10" x14ac:dyDescent="0.25">
      <c r="B864" s="120">
        <v>851</v>
      </c>
      <c r="C864" s="25" t="s">
        <v>137</v>
      </c>
      <c r="D864" s="25" t="s">
        <v>133</v>
      </c>
      <c r="E864" s="25">
        <v>39717</v>
      </c>
      <c r="F864" s="25" t="s">
        <v>162</v>
      </c>
      <c r="G864" s="25">
        <v>851</v>
      </c>
      <c r="H864" s="25">
        <v>18322</v>
      </c>
      <c r="I864" s="25">
        <v>8701</v>
      </c>
      <c r="J864" s="26">
        <v>9621</v>
      </c>
    </row>
    <row r="865" spans="2:10" x14ac:dyDescent="0.25">
      <c r="B865" s="120">
        <v>852</v>
      </c>
      <c r="C865" s="28" t="s">
        <v>135</v>
      </c>
      <c r="D865" s="28" t="s">
        <v>133</v>
      </c>
      <c r="E865" s="28">
        <v>39744</v>
      </c>
      <c r="F865" s="28" t="s">
        <v>162</v>
      </c>
      <c r="G865" s="28">
        <v>516</v>
      </c>
      <c r="H865" s="28">
        <v>11249</v>
      </c>
      <c r="I865" s="28">
        <v>5077</v>
      </c>
      <c r="J865" s="29">
        <v>6172</v>
      </c>
    </row>
    <row r="866" spans="2:10" x14ac:dyDescent="0.25">
      <c r="B866" s="120">
        <v>853</v>
      </c>
      <c r="C866" s="25" t="s">
        <v>137</v>
      </c>
      <c r="D866" s="25" t="s">
        <v>133</v>
      </c>
      <c r="E866" s="25">
        <v>39804</v>
      </c>
      <c r="F866" s="25" t="s">
        <v>162</v>
      </c>
      <c r="G866" s="25">
        <v>344</v>
      </c>
      <c r="H866" s="25">
        <v>7527</v>
      </c>
      <c r="I866" s="25">
        <v>3516</v>
      </c>
      <c r="J866" s="26">
        <v>4011</v>
      </c>
    </row>
    <row r="867" spans="2:10" x14ac:dyDescent="0.25">
      <c r="B867" s="120">
        <v>854</v>
      </c>
      <c r="C867" s="28" t="s">
        <v>132</v>
      </c>
      <c r="D867" s="28" t="s">
        <v>140</v>
      </c>
      <c r="E867" s="28">
        <v>39161</v>
      </c>
      <c r="F867" s="28" t="s">
        <v>162</v>
      </c>
      <c r="G867" s="28">
        <v>120</v>
      </c>
      <c r="H867" s="28">
        <v>2892</v>
      </c>
      <c r="I867" s="28">
        <v>1181</v>
      </c>
      <c r="J867" s="29">
        <v>1711</v>
      </c>
    </row>
    <row r="868" spans="2:10" x14ac:dyDescent="0.25">
      <c r="B868" s="120">
        <v>855</v>
      </c>
      <c r="C868" s="25" t="s">
        <v>137</v>
      </c>
      <c r="D868" s="25" t="s">
        <v>140</v>
      </c>
      <c r="E868" s="25">
        <v>39163</v>
      </c>
      <c r="F868" s="25" t="s">
        <v>162</v>
      </c>
      <c r="G868" s="25">
        <v>960</v>
      </c>
      <c r="H868" s="25">
        <v>21850</v>
      </c>
      <c r="I868" s="25">
        <v>9811</v>
      </c>
      <c r="J868" s="26">
        <v>12039</v>
      </c>
    </row>
    <row r="869" spans="2:10" x14ac:dyDescent="0.25">
      <c r="B869" s="120">
        <v>856</v>
      </c>
      <c r="C869" s="28" t="s">
        <v>132</v>
      </c>
      <c r="D869" s="28" t="s">
        <v>140</v>
      </c>
      <c r="E869" s="28">
        <v>39191</v>
      </c>
      <c r="F869" s="28" t="s">
        <v>162</v>
      </c>
      <c r="G869" s="28">
        <v>900</v>
      </c>
      <c r="H869" s="28">
        <v>22509</v>
      </c>
      <c r="I869" s="28">
        <v>9198</v>
      </c>
      <c r="J869" s="29">
        <v>13311</v>
      </c>
    </row>
    <row r="870" spans="2:10" x14ac:dyDescent="0.25">
      <c r="B870" s="120">
        <v>857</v>
      </c>
      <c r="C870" s="25" t="s">
        <v>135</v>
      </c>
      <c r="D870" s="25" t="s">
        <v>140</v>
      </c>
      <c r="E870" s="25">
        <v>39196</v>
      </c>
      <c r="F870" s="25" t="s">
        <v>162</v>
      </c>
      <c r="G870" s="25">
        <v>400</v>
      </c>
      <c r="H870" s="25">
        <v>8320</v>
      </c>
      <c r="I870" s="25">
        <v>4088</v>
      </c>
      <c r="J870" s="26">
        <v>4232</v>
      </c>
    </row>
    <row r="871" spans="2:10" x14ac:dyDescent="0.25">
      <c r="B871" s="120">
        <v>858</v>
      </c>
      <c r="C871" s="28" t="s">
        <v>137</v>
      </c>
      <c r="D871" s="28" t="s">
        <v>140</v>
      </c>
      <c r="E871" s="28">
        <v>39268</v>
      </c>
      <c r="F871" s="28" t="s">
        <v>162</v>
      </c>
      <c r="G871" s="28">
        <v>300</v>
      </c>
      <c r="H871" s="28">
        <v>5814</v>
      </c>
      <c r="I871" s="28">
        <v>2541</v>
      </c>
      <c r="J871" s="29">
        <v>3273</v>
      </c>
    </row>
    <row r="872" spans="2:10" x14ac:dyDescent="0.25">
      <c r="B872" s="120">
        <v>859</v>
      </c>
      <c r="C872" s="25" t="s">
        <v>135</v>
      </c>
      <c r="D872" s="25" t="s">
        <v>140</v>
      </c>
      <c r="E872" s="25">
        <v>39282</v>
      </c>
      <c r="F872" s="25" t="s">
        <v>162</v>
      </c>
      <c r="G872" s="25">
        <v>270</v>
      </c>
      <c r="H872" s="25">
        <v>6348</v>
      </c>
      <c r="I872" s="25">
        <v>2657</v>
      </c>
      <c r="J872" s="26">
        <v>3691</v>
      </c>
    </row>
    <row r="873" spans="2:10" x14ac:dyDescent="0.25">
      <c r="B873" s="120">
        <v>860</v>
      </c>
      <c r="C873" s="28" t="s">
        <v>132</v>
      </c>
      <c r="D873" s="28" t="s">
        <v>140</v>
      </c>
      <c r="E873" s="28">
        <v>39287</v>
      </c>
      <c r="F873" s="28" t="s">
        <v>162</v>
      </c>
      <c r="G873" s="28">
        <v>800</v>
      </c>
      <c r="H873" s="28">
        <v>15400</v>
      </c>
      <c r="I873" s="28">
        <v>6776</v>
      </c>
      <c r="J873" s="29">
        <v>8624</v>
      </c>
    </row>
    <row r="874" spans="2:10" x14ac:dyDescent="0.25">
      <c r="B874" s="120">
        <v>861</v>
      </c>
      <c r="C874" s="25" t="s">
        <v>135</v>
      </c>
      <c r="D874" s="25" t="s">
        <v>140</v>
      </c>
      <c r="E874" s="25">
        <v>39329</v>
      </c>
      <c r="F874" s="25" t="s">
        <v>162</v>
      </c>
      <c r="G874" s="25">
        <v>130</v>
      </c>
      <c r="H874" s="25">
        <v>3002</v>
      </c>
      <c r="I874" s="25">
        <v>1329</v>
      </c>
      <c r="J874" s="26">
        <v>1673</v>
      </c>
    </row>
    <row r="875" spans="2:10" x14ac:dyDescent="0.25">
      <c r="B875" s="120">
        <v>862</v>
      </c>
      <c r="C875" s="28" t="s">
        <v>132</v>
      </c>
      <c r="D875" s="28" t="s">
        <v>140</v>
      </c>
      <c r="E875" s="28">
        <v>39360</v>
      </c>
      <c r="F875" s="28" t="s">
        <v>162</v>
      </c>
      <c r="G875" s="28">
        <v>400</v>
      </c>
      <c r="H875" s="28">
        <v>7660</v>
      </c>
      <c r="I875" s="28">
        <v>3388</v>
      </c>
      <c r="J875" s="29">
        <v>4272</v>
      </c>
    </row>
    <row r="876" spans="2:10" x14ac:dyDescent="0.25">
      <c r="B876" s="120">
        <v>863</v>
      </c>
      <c r="C876" s="25" t="s">
        <v>137</v>
      </c>
      <c r="D876" s="25" t="s">
        <v>140</v>
      </c>
      <c r="E876" s="25">
        <v>39378</v>
      </c>
      <c r="F876" s="25" t="s">
        <v>162</v>
      </c>
      <c r="G876" s="25">
        <v>440</v>
      </c>
      <c r="H876" s="25">
        <v>10432</v>
      </c>
      <c r="I876" s="25">
        <v>4330</v>
      </c>
      <c r="J876" s="26">
        <v>6102</v>
      </c>
    </row>
    <row r="877" spans="2:10" x14ac:dyDescent="0.25">
      <c r="B877" s="120">
        <v>864</v>
      </c>
      <c r="C877" s="28" t="s">
        <v>135</v>
      </c>
      <c r="D877" s="28" t="s">
        <v>140</v>
      </c>
      <c r="E877" s="28">
        <v>39398</v>
      </c>
      <c r="F877" s="28" t="s">
        <v>162</v>
      </c>
      <c r="G877" s="28">
        <v>100</v>
      </c>
      <c r="H877" s="28">
        <v>2242</v>
      </c>
      <c r="I877" s="28">
        <v>984</v>
      </c>
      <c r="J877" s="29">
        <v>1258</v>
      </c>
    </row>
    <row r="878" spans="2:10" x14ac:dyDescent="0.25">
      <c r="B878" s="120">
        <v>865</v>
      </c>
      <c r="C878" s="25" t="s">
        <v>132</v>
      </c>
      <c r="D878" s="25" t="s">
        <v>140</v>
      </c>
      <c r="E878" s="25">
        <v>39455</v>
      </c>
      <c r="F878" s="25" t="s">
        <v>162</v>
      </c>
      <c r="G878" s="25">
        <v>320</v>
      </c>
      <c r="H878" s="25">
        <v>6128</v>
      </c>
      <c r="I878" s="25">
        <v>2710</v>
      </c>
      <c r="J878" s="26">
        <v>3418</v>
      </c>
    </row>
    <row r="879" spans="2:10" x14ac:dyDescent="0.25">
      <c r="B879" s="120">
        <v>866</v>
      </c>
      <c r="C879" s="28" t="s">
        <v>137</v>
      </c>
      <c r="D879" s="28" t="s">
        <v>140</v>
      </c>
      <c r="E879" s="28">
        <v>39505</v>
      </c>
      <c r="F879" s="28" t="s">
        <v>162</v>
      </c>
      <c r="G879" s="28">
        <v>768</v>
      </c>
      <c r="H879" s="28">
        <v>17480</v>
      </c>
      <c r="I879" s="28">
        <v>7849</v>
      </c>
      <c r="J879" s="29">
        <v>9631</v>
      </c>
    </row>
    <row r="880" spans="2:10" x14ac:dyDescent="0.25">
      <c r="B880" s="120">
        <v>867</v>
      </c>
      <c r="C880" s="25" t="s">
        <v>135</v>
      </c>
      <c r="D880" s="25" t="s">
        <v>140</v>
      </c>
      <c r="E880" s="25">
        <v>39545</v>
      </c>
      <c r="F880" s="25" t="s">
        <v>162</v>
      </c>
      <c r="G880" s="25">
        <v>104</v>
      </c>
      <c r="H880" s="25">
        <v>2402</v>
      </c>
      <c r="I880" s="25">
        <v>1063</v>
      </c>
      <c r="J880" s="26">
        <v>1339</v>
      </c>
    </row>
    <row r="881" spans="2:10" x14ac:dyDescent="0.25">
      <c r="B881" s="120">
        <v>868</v>
      </c>
      <c r="C881" s="28" t="s">
        <v>132</v>
      </c>
      <c r="D881" s="28" t="s">
        <v>140</v>
      </c>
      <c r="E881" s="28">
        <v>39587</v>
      </c>
      <c r="F881" s="28" t="s">
        <v>162</v>
      </c>
      <c r="G881" s="28">
        <v>640</v>
      </c>
      <c r="H881" s="28">
        <v>12320</v>
      </c>
      <c r="I881" s="28">
        <v>5421</v>
      </c>
      <c r="J881" s="29">
        <v>6899</v>
      </c>
    </row>
    <row r="882" spans="2:10" x14ac:dyDescent="0.25">
      <c r="B882" s="120">
        <v>869</v>
      </c>
      <c r="C882" s="25" t="s">
        <v>135</v>
      </c>
      <c r="D882" s="25" t="s">
        <v>140</v>
      </c>
      <c r="E882" s="25">
        <v>39608</v>
      </c>
      <c r="F882" s="25" t="s">
        <v>162</v>
      </c>
      <c r="G882" s="25">
        <v>320</v>
      </c>
      <c r="H882" s="25">
        <v>6656</v>
      </c>
      <c r="I882" s="25">
        <v>3270</v>
      </c>
      <c r="J882" s="26">
        <v>3386</v>
      </c>
    </row>
    <row r="883" spans="2:10" x14ac:dyDescent="0.25">
      <c r="B883" s="120">
        <v>870</v>
      </c>
      <c r="C883" s="28" t="s">
        <v>135</v>
      </c>
      <c r="D883" s="28" t="s">
        <v>140</v>
      </c>
      <c r="E883" s="28">
        <v>39651</v>
      </c>
      <c r="F883" s="28" t="s">
        <v>162</v>
      </c>
      <c r="G883" s="28">
        <v>216</v>
      </c>
      <c r="H883" s="28">
        <v>5078</v>
      </c>
      <c r="I883" s="28">
        <v>2126</v>
      </c>
      <c r="J883" s="29">
        <v>2952</v>
      </c>
    </row>
    <row r="884" spans="2:10" x14ac:dyDescent="0.25">
      <c r="B884" s="120">
        <v>871</v>
      </c>
      <c r="C884" s="25" t="s">
        <v>137</v>
      </c>
      <c r="D884" s="25" t="s">
        <v>140</v>
      </c>
      <c r="E884" s="25">
        <v>39658</v>
      </c>
      <c r="F884" s="25" t="s">
        <v>162</v>
      </c>
      <c r="G884" s="25">
        <v>352</v>
      </c>
      <c r="H884" s="25">
        <v>8346</v>
      </c>
      <c r="I884" s="25">
        <v>3464</v>
      </c>
      <c r="J884" s="26">
        <v>4882</v>
      </c>
    </row>
    <row r="885" spans="2:10" x14ac:dyDescent="0.25">
      <c r="B885" s="120">
        <v>872</v>
      </c>
      <c r="C885" s="28" t="s">
        <v>135</v>
      </c>
      <c r="D885" s="28" t="s">
        <v>140</v>
      </c>
      <c r="E885" s="28">
        <v>39675</v>
      </c>
      <c r="F885" s="28" t="s">
        <v>162</v>
      </c>
      <c r="G885" s="28">
        <v>80</v>
      </c>
      <c r="H885" s="28">
        <v>1794</v>
      </c>
      <c r="I885" s="28">
        <v>787</v>
      </c>
      <c r="J885" s="29">
        <v>1007</v>
      </c>
    </row>
    <row r="886" spans="2:10" x14ac:dyDescent="0.25">
      <c r="B886" s="120">
        <v>873</v>
      </c>
      <c r="C886" s="25" t="s">
        <v>132</v>
      </c>
      <c r="D886" s="25" t="s">
        <v>140</v>
      </c>
      <c r="E886" s="25">
        <v>39748</v>
      </c>
      <c r="F886" s="25" t="s">
        <v>162</v>
      </c>
      <c r="G886" s="25">
        <v>96</v>
      </c>
      <c r="H886" s="25">
        <v>2314</v>
      </c>
      <c r="I886" s="25">
        <v>945</v>
      </c>
      <c r="J886" s="26">
        <v>1369</v>
      </c>
    </row>
    <row r="887" spans="2:10" x14ac:dyDescent="0.25">
      <c r="B887" s="120">
        <v>874</v>
      </c>
      <c r="C887" s="28" t="s">
        <v>132</v>
      </c>
      <c r="D887" s="28" t="s">
        <v>140</v>
      </c>
      <c r="E887" s="28">
        <v>39798</v>
      </c>
      <c r="F887" s="28" t="s">
        <v>162</v>
      </c>
      <c r="G887" s="28">
        <v>720</v>
      </c>
      <c r="H887" s="28">
        <v>18007</v>
      </c>
      <c r="I887" s="28">
        <v>7358</v>
      </c>
      <c r="J887" s="29">
        <v>10649</v>
      </c>
    </row>
    <row r="888" spans="2:10" x14ac:dyDescent="0.25">
      <c r="B888" s="120">
        <v>875</v>
      </c>
      <c r="C888" s="25" t="s">
        <v>137</v>
      </c>
      <c r="D888" s="25" t="s">
        <v>140</v>
      </c>
      <c r="E888" s="25">
        <v>39808</v>
      </c>
      <c r="F888" s="25" t="s">
        <v>162</v>
      </c>
      <c r="G888" s="25">
        <v>240</v>
      </c>
      <c r="H888" s="25">
        <v>4651</v>
      </c>
      <c r="I888" s="25">
        <v>2033</v>
      </c>
      <c r="J888" s="26">
        <v>2618</v>
      </c>
    </row>
    <row r="889" spans="2:10" x14ac:dyDescent="0.25">
      <c r="B889" s="120">
        <v>876</v>
      </c>
      <c r="C889" s="28" t="s">
        <v>135</v>
      </c>
      <c r="D889" s="28" t="s">
        <v>141</v>
      </c>
      <c r="E889" s="28">
        <v>39149</v>
      </c>
      <c r="F889" s="28" t="s">
        <v>162</v>
      </c>
      <c r="G889" s="28">
        <v>720</v>
      </c>
      <c r="H889" s="28">
        <v>12722</v>
      </c>
      <c r="I889" s="28">
        <v>6098</v>
      </c>
      <c r="J889" s="29">
        <v>6624</v>
      </c>
    </row>
    <row r="890" spans="2:10" x14ac:dyDescent="0.25">
      <c r="B890" s="120">
        <v>877</v>
      </c>
      <c r="C890" s="25" t="s">
        <v>135</v>
      </c>
      <c r="D890" s="25" t="s">
        <v>141</v>
      </c>
      <c r="E890" s="25">
        <v>39174</v>
      </c>
      <c r="F890" s="25" t="s">
        <v>162</v>
      </c>
      <c r="G890" s="25">
        <v>840</v>
      </c>
      <c r="H890" s="25">
        <v>14843</v>
      </c>
      <c r="I890" s="25">
        <v>7115</v>
      </c>
      <c r="J890" s="26">
        <v>7728</v>
      </c>
    </row>
    <row r="891" spans="2:10" x14ac:dyDescent="0.25">
      <c r="B891" s="120">
        <v>878</v>
      </c>
      <c r="C891" s="28" t="s">
        <v>137</v>
      </c>
      <c r="D891" s="28" t="s">
        <v>141</v>
      </c>
      <c r="E891" s="28">
        <v>39324</v>
      </c>
      <c r="F891" s="28" t="s">
        <v>162</v>
      </c>
      <c r="G891" s="28">
        <v>1500</v>
      </c>
      <c r="H891" s="28">
        <v>33030</v>
      </c>
      <c r="I891" s="28">
        <v>15330</v>
      </c>
      <c r="J891" s="29">
        <v>17700</v>
      </c>
    </row>
    <row r="892" spans="2:10" x14ac:dyDescent="0.25">
      <c r="B892" s="120">
        <v>879</v>
      </c>
      <c r="C892" s="25" t="s">
        <v>135</v>
      </c>
      <c r="D892" s="25" t="s">
        <v>141</v>
      </c>
      <c r="E892" s="25">
        <v>39443</v>
      </c>
      <c r="F892" s="25" t="s">
        <v>162</v>
      </c>
      <c r="G892" s="25">
        <v>70</v>
      </c>
      <c r="H892" s="25">
        <v>1272</v>
      </c>
      <c r="I892" s="25">
        <v>593</v>
      </c>
      <c r="J892" s="26">
        <v>679</v>
      </c>
    </row>
    <row r="893" spans="2:10" x14ac:dyDescent="0.25">
      <c r="B893" s="120">
        <v>880</v>
      </c>
      <c r="C893" s="28" t="s">
        <v>135</v>
      </c>
      <c r="D893" s="28" t="s">
        <v>141</v>
      </c>
      <c r="E893" s="28">
        <v>39470</v>
      </c>
      <c r="F893" s="28" t="s">
        <v>162</v>
      </c>
      <c r="G893" s="28">
        <v>864</v>
      </c>
      <c r="H893" s="28">
        <v>15266</v>
      </c>
      <c r="I893" s="28">
        <v>7318</v>
      </c>
      <c r="J893" s="29">
        <v>7948</v>
      </c>
    </row>
    <row r="894" spans="2:10" x14ac:dyDescent="0.25">
      <c r="B894" s="120">
        <v>881</v>
      </c>
      <c r="C894" s="25" t="s">
        <v>135</v>
      </c>
      <c r="D894" s="25" t="s">
        <v>141</v>
      </c>
      <c r="E894" s="25">
        <v>39554</v>
      </c>
      <c r="F894" s="25" t="s">
        <v>162</v>
      </c>
      <c r="G894" s="25">
        <v>84</v>
      </c>
      <c r="H894" s="25">
        <v>1526</v>
      </c>
      <c r="I894" s="25">
        <v>712</v>
      </c>
      <c r="J894" s="26">
        <v>814</v>
      </c>
    </row>
    <row r="895" spans="2:10" x14ac:dyDescent="0.25">
      <c r="B895" s="120">
        <v>882</v>
      </c>
      <c r="C895" s="28" t="s">
        <v>137</v>
      </c>
      <c r="D895" s="28" t="s">
        <v>141</v>
      </c>
      <c r="E895" s="28">
        <v>39598</v>
      </c>
      <c r="F895" s="28" t="s">
        <v>162</v>
      </c>
      <c r="G895" s="28">
        <v>1800</v>
      </c>
      <c r="H895" s="28">
        <v>39636</v>
      </c>
      <c r="I895" s="28">
        <v>18396</v>
      </c>
      <c r="J895" s="29">
        <v>21240</v>
      </c>
    </row>
    <row r="896" spans="2:10" x14ac:dyDescent="0.25">
      <c r="B896" s="120">
        <v>883</v>
      </c>
      <c r="C896" s="25" t="s">
        <v>135</v>
      </c>
      <c r="D896" s="25" t="s">
        <v>141</v>
      </c>
      <c r="E896" s="25">
        <v>39797</v>
      </c>
      <c r="F896" s="25" t="s">
        <v>162</v>
      </c>
      <c r="G896" s="25">
        <v>1008</v>
      </c>
      <c r="H896" s="25">
        <v>17812</v>
      </c>
      <c r="I896" s="25">
        <v>8538</v>
      </c>
      <c r="J896" s="26">
        <v>9274</v>
      </c>
    </row>
    <row r="897" spans="2:10" x14ac:dyDescent="0.25">
      <c r="B897" s="120">
        <v>884</v>
      </c>
      <c r="C897" s="28" t="s">
        <v>137</v>
      </c>
      <c r="D897" s="28" t="s">
        <v>134</v>
      </c>
      <c r="E897" s="28">
        <v>39244</v>
      </c>
      <c r="F897" s="28" t="s">
        <v>162</v>
      </c>
      <c r="G897" s="28">
        <v>560</v>
      </c>
      <c r="H897" s="28">
        <v>9722</v>
      </c>
      <c r="I897" s="28">
        <v>4743</v>
      </c>
      <c r="J897" s="29">
        <v>4979</v>
      </c>
    </row>
    <row r="898" spans="2:10" x14ac:dyDescent="0.25">
      <c r="B898" s="120">
        <v>885</v>
      </c>
      <c r="C898" s="25" t="s">
        <v>137</v>
      </c>
      <c r="D898" s="25" t="s">
        <v>134</v>
      </c>
      <c r="E898" s="25">
        <v>39259</v>
      </c>
      <c r="F898" s="25" t="s">
        <v>162</v>
      </c>
      <c r="G898" s="25">
        <v>720</v>
      </c>
      <c r="H898" s="25">
        <v>15358</v>
      </c>
      <c r="I898" s="25">
        <v>7085</v>
      </c>
      <c r="J898" s="26">
        <v>8273</v>
      </c>
    </row>
    <row r="899" spans="2:10" x14ac:dyDescent="0.25">
      <c r="B899" s="120">
        <v>886</v>
      </c>
      <c r="C899" s="28" t="s">
        <v>135</v>
      </c>
      <c r="D899" s="28" t="s">
        <v>134</v>
      </c>
      <c r="E899" s="28">
        <v>39380</v>
      </c>
      <c r="F899" s="28" t="s">
        <v>162</v>
      </c>
      <c r="G899" s="28">
        <v>1350</v>
      </c>
      <c r="H899" s="28">
        <v>28175</v>
      </c>
      <c r="I899" s="28">
        <v>13797</v>
      </c>
      <c r="J899" s="29">
        <v>14378</v>
      </c>
    </row>
    <row r="900" spans="2:10" x14ac:dyDescent="0.25">
      <c r="B900" s="120">
        <v>887</v>
      </c>
      <c r="C900" s="25" t="s">
        <v>135</v>
      </c>
      <c r="D900" s="25" t="s">
        <v>134</v>
      </c>
      <c r="E900" s="25">
        <v>39430</v>
      </c>
      <c r="F900" s="25" t="s">
        <v>162</v>
      </c>
      <c r="G900" s="25">
        <v>1400</v>
      </c>
      <c r="H900" s="25">
        <v>34202</v>
      </c>
      <c r="I900" s="25">
        <v>14308</v>
      </c>
      <c r="J900" s="26">
        <v>19894</v>
      </c>
    </row>
    <row r="901" spans="2:10" x14ac:dyDescent="0.25">
      <c r="B901" s="120">
        <v>888</v>
      </c>
      <c r="C901" s="28" t="s">
        <v>137</v>
      </c>
      <c r="D901" s="28" t="s">
        <v>134</v>
      </c>
      <c r="E901" s="28">
        <v>39517</v>
      </c>
      <c r="F901" s="28" t="s">
        <v>162</v>
      </c>
      <c r="G901" s="28">
        <v>409</v>
      </c>
      <c r="H901" s="28">
        <v>7097</v>
      </c>
      <c r="I901" s="28">
        <v>3462</v>
      </c>
      <c r="J901" s="29">
        <v>3635</v>
      </c>
    </row>
    <row r="902" spans="2:10" x14ac:dyDescent="0.25">
      <c r="B902" s="120">
        <v>889</v>
      </c>
      <c r="C902" s="25" t="s">
        <v>135</v>
      </c>
      <c r="D902" s="25" t="s">
        <v>134</v>
      </c>
      <c r="E902" s="25">
        <v>39675</v>
      </c>
      <c r="F902" s="25" t="s">
        <v>162</v>
      </c>
      <c r="G902" s="25">
        <v>986</v>
      </c>
      <c r="H902" s="25">
        <v>20568</v>
      </c>
      <c r="I902" s="25">
        <v>10072</v>
      </c>
      <c r="J902" s="26">
        <v>10496</v>
      </c>
    </row>
    <row r="903" spans="2:10" x14ac:dyDescent="0.25">
      <c r="B903" s="120">
        <v>890</v>
      </c>
      <c r="C903" s="28" t="s">
        <v>137</v>
      </c>
      <c r="D903" s="28" t="s">
        <v>134</v>
      </c>
      <c r="E903" s="28">
        <v>39727</v>
      </c>
      <c r="F903" s="28" t="s">
        <v>162</v>
      </c>
      <c r="G903" s="28">
        <v>526</v>
      </c>
      <c r="H903" s="28">
        <v>11211</v>
      </c>
      <c r="I903" s="28">
        <v>5172</v>
      </c>
      <c r="J903" s="29">
        <v>6039</v>
      </c>
    </row>
    <row r="904" spans="2:10" x14ac:dyDescent="0.25">
      <c r="B904" s="120">
        <v>891</v>
      </c>
      <c r="C904" s="25" t="s">
        <v>135</v>
      </c>
      <c r="D904" s="25" t="s">
        <v>134</v>
      </c>
      <c r="E904" s="25">
        <v>39734</v>
      </c>
      <c r="F904" s="25" t="s">
        <v>162</v>
      </c>
      <c r="G904" s="25">
        <v>1022</v>
      </c>
      <c r="H904" s="25">
        <v>24967</v>
      </c>
      <c r="I904" s="25">
        <v>10445</v>
      </c>
      <c r="J904" s="26">
        <v>14522</v>
      </c>
    </row>
    <row r="905" spans="2:10" x14ac:dyDescent="0.25">
      <c r="B905" s="120">
        <v>892</v>
      </c>
      <c r="C905" s="28" t="s">
        <v>137</v>
      </c>
      <c r="D905" s="28" t="s">
        <v>142</v>
      </c>
      <c r="E905" s="28">
        <v>39223</v>
      </c>
      <c r="F905" s="28" t="s">
        <v>162</v>
      </c>
      <c r="G905" s="28">
        <v>110</v>
      </c>
      <c r="H905" s="28">
        <v>2769</v>
      </c>
      <c r="I905" s="28">
        <v>1124</v>
      </c>
      <c r="J905" s="29">
        <v>1645</v>
      </c>
    </row>
    <row r="906" spans="2:10" x14ac:dyDescent="0.25">
      <c r="B906" s="120">
        <v>893</v>
      </c>
      <c r="C906" s="25" t="s">
        <v>137</v>
      </c>
      <c r="D906" s="25" t="s">
        <v>142</v>
      </c>
      <c r="E906" s="25">
        <v>39379</v>
      </c>
      <c r="F906" s="25" t="s">
        <v>162</v>
      </c>
      <c r="G906" s="25">
        <v>980</v>
      </c>
      <c r="H906" s="25">
        <v>16983</v>
      </c>
      <c r="I906" s="25">
        <v>8301</v>
      </c>
      <c r="J906" s="26">
        <v>8682</v>
      </c>
    </row>
    <row r="907" spans="2:10" x14ac:dyDescent="0.25">
      <c r="B907" s="120">
        <v>894</v>
      </c>
      <c r="C907" s="28" t="s">
        <v>135</v>
      </c>
      <c r="D907" s="28" t="s">
        <v>142</v>
      </c>
      <c r="E907" s="28">
        <v>39414</v>
      </c>
      <c r="F907" s="28" t="s">
        <v>162</v>
      </c>
      <c r="G907" s="28">
        <v>800</v>
      </c>
      <c r="H907" s="28">
        <v>16616</v>
      </c>
      <c r="I907" s="28">
        <v>6776</v>
      </c>
      <c r="J907" s="29">
        <v>9840</v>
      </c>
    </row>
    <row r="908" spans="2:10" x14ac:dyDescent="0.25">
      <c r="B908" s="120">
        <v>895</v>
      </c>
      <c r="C908" s="25" t="s">
        <v>135</v>
      </c>
      <c r="D908" s="25" t="s">
        <v>142</v>
      </c>
      <c r="E908" s="25">
        <v>39566</v>
      </c>
      <c r="F908" s="25" t="s">
        <v>162</v>
      </c>
      <c r="G908" s="25">
        <v>736</v>
      </c>
      <c r="H908" s="25">
        <v>15287</v>
      </c>
      <c r="I908" s="25">
        <v>6234</v>
      </c>
      <c r="J908" s="26">
        <v>9053</v>
      </c>
    </row>
    <row r="909" spans="2:10" x14ac:dyDescent="0.25">
      <c r="B909" s="120">
        <v>896</v>
      </c>
      <c r="C909" s="28" t="s">
        <v>137</v>
      </c>
      <c r="D909" s="28" t="s">
        <v>142</v>
      </c>
      <c r="E909" s="28">
        <v>39602</v>
      </c>
      <c r="F909" s="28" t="s">
        <v>162</v>
      </c>
      <c r="G909" s="28">
        <v>902</v>
      </c>
      <c r="H909" s="28">
        <v>15624</v>
      </c>
      <c r="I909" s="28">
        <v>7637</v>
      </c>
      <c r="J909" s="29">
        <v>7987</v>
      </c>
    </row>
    <row r="910" spans="2:10" x14ac:dyDescent="0.25">
      <c r="B910" s="120">
        <v>897</v>
      </c>
      <c r="C910" s="25" t="s">
        <v>137</v>
      </c>
      <c r="D910" s="25" t="s">
        <v>142</v>
      </c>
      <c r="E910" s="25">
        <v>39736</v>
      </c>
      <c r="F910" s="25" t="s">
        <v>162</v>
      </c>
      <c r="G910" s="25">
        <v>101</v>
      </c>
      <c r="H910" s="25">
        <v>2547</v>
      </c>
      <c r="I910" s="25">
        <v>1034</v>
      </c>
      <c r="J910" s="26">
        <v>1513</v>
      </c>
    </row>
    <row r="911" spans="2:10" x14ac:dyDescent="0.25">
      <c r="B911" s="120">
        <v>898</v>
      </c>
      <c r="C911" s="28" t="s">
        <v>135</v>
      </c>
      <c r="D911" s="28" t="s">
        <v>136</v>
      </c>
      <c r="E911" s="28">
        <v>39128</v>
      </c>
      <c r="F911" s="28" t="s">
        <v>162</v>
      </c>
      <c r="G911" s="28">
        <v>300</v>
      </c>
      <c r="H911" s="28">
        <v>6858</v>
      </c>
      <c r="I911" s="28">
        <v>2952</v>
      </c>
      <c r="J911" s="29">
        <v>3906</v>
      </c>
    </row>
    <row r="912" spans="2:10" x14ac:dyDescent="0.25">
      <c r="B912" s="120">
        <v>899</v>
      </c>
      <c r="C912" s="25" t="s">
        <v>132</v>
      </c>
      <c r="D912" s="25" t="s">
        <v>136</v>
      </c>
      <c r="E912" s="25">
        <v>39225</v>
      </c>
      <c r="F912" s="25" t="s">
        <v>162</v>
      </c>
      <c r="G912" s="25">
        <v>720</v>
      </c>
      <c r="H912" s="25">
        <v>17561</v>
      </c>
      <c r="I912" s="25">
        <v>7358</v>
      </c>
      <c r="J912" s="26">
        <v>10203</v>
      </c>
    </row>
    <row r="913" spans="2:10" x14ac:dyDescent="0.25">
      <c r="B913" s="120">
        <v>900</v>
      </c>
      <c r="C913" s="28" t="s">
        <v>135</v>
      </c>
      <c r="D913" s="28" t="s">
        <v>136</v>
      </c>
      <c r="E913" s="28">
        <v>39408</v>
      </c>
      <c r="F913" s="28" t="s">
        <v>162</v>
      </c>
      <c r="G913" s="28">
        <v>440</v>
      </c>
      <c r="H913" s="28">
        <v>8818</v>
      </c>
      <c r="I913" s="28">
        <v>3727</v>
      </c>
      <c r="J913" s="29">
        <v>5091</v>
      </c>
    </row>
    <row r="914" spans="2:10" x14ac:dyDescent="0.25">
      <c r="B914" s="120">
        <v>901</v>
      </c>
      <c r="C914" s="25" t="s">
        <v>132</v>
      </c>
      <c r="D914" s="25" t="s">
        <v>136</v>
      </c>
      <c r="E914" s="25">
        <v>39559</v>
      </c>
      <c r="F914" s="25" t="s">
        <v>162</v>
      </c>
      <c r="G914" s="25">
        <v>742</v>
      </c>
      <c r="H914" s="25">
        <v>18088</v>
      </c>
      <c r="I914" s="25">
        <v>7579</v>
      </c>
      <c r="J914" s="26">
        <v>10509</v>
      </c>
    </row>
    <row r="915" spans="2:10" x14ac:dyDescent="0.25">
      <c r="B915" s="120">
        <v>902</v>
      </c>
      <c r="C915" s="28" t="s">
        <v>135</v>
      </c>
      <c r="D915" s="28" t="s">
        <v>136</v>
      </c>
      <c r="E915" s="28">
        <v>39604</v>
      </c>
      <c r="F915" s="28" t="s">
        <v>162</v>
      </c>
      <c r="G915" s="28">
        <v>453</v>
      </c>
      <c r="H915" s="28">
        <v>9083</v>
      </c>
      <c r="I915" s="28">
        <v>3839</v>
      </c>
      <c r="J915" s="29">
        <v>5244</v>
      </c>
    </row>
    <row r="916" spans="2:10" x14ac:dyDescent="0.25">
      <c r="B916" s="120">
        <v>903</v>
      </c>
      <c r="C916" s="25" t="s">
        <v>135</v>
      </c>
      <c r="D916" s="25" t="s">
        <v>136</v>
      </c>
      <c r="E916" s="25">
        <v>39647</v>
      </c>
      <c r="F916" s="25" t="s">
        <v>162</v>
      </c>
      <c r="G916" s="25">
        <v>309</v>
      </c>
      <c r="H916" s="25">
        <v>7064</v>
      </c>
      <c r="I916" s="25">
        <v>3041</v>
      </c>
      <c r="J916" s="26">
        <v>4023</v>
      </c>
    </row>
    <row r="917" spans="2:10" x14ac:dyDescent="0.25">
      <c r="B917" s="120">
        <v>904</v>
      </c>
      <c r="C917" s="28" t="s">
        <v>135</v>
      </c>
      <c r="D917" s="28" t="s">
        <v>143</v>
      </c>
      <c r="E917" s="28">
        <v>39101</v>
      </c>
      <c r="F917" s="28" t="s">
        <v>162</v>
      </c>
      <c r="G917" s="28">
        <v>360</v>
      </c>
      <c r="H917" s="28">
        <v>8147</v>
      </c>
      <c r="I917" s="28">
        <v>3679</v>
      </c>
      <c r="J917" s="29">
        <v>4468</v>
      </c>
    </row>
    <row r="918" spans="2:10" x14ac:dyDescent="0.25">
      <c r="B918" s="120">
        <v>905</v>
      </c>
      <c r="C918" s="25" t="s">
        <v>137</v>
      </c>
      <c r="D918" s="25" t="s">
        <v>143</v>
      </c>
      <c r="E918" s="25">
        <v>39288</v>
      </c>
      <c r="F918" s="25" t="s">
        <v>162</v>
      </c>
      <c r="G918" s="25">
        <v>960</v>
      </c>
      <c r="H918" s="25">
        <v>24010</v>
      </c>
      <c r="I918" s="25">
        <v>9811</v>
      </c>
      <c r="J918" s="26">
        <v>14199</v>
      </c>
    </row>
    <row r="919" spans="2:10" x14ac:dyDescent="0.25">
      <c r="B919" s="120">
        <v>906</v>
      </c>
      <c r="C919" s="28" t="s">
        <v>137</v>
      </c>
      <c r="D919" s="28" t="s">
        <v>143</v>
      </c>
      <c r="E919" s="28">
        <v>39332</v>
      </c>
      <c r="F919" s="28" t="s">
        <v>162</v>
      </c>
      <c r="G919" s="28">
        <v>910</v>
      </c>
      <c r="H919" s="28">
        <v>18027</v>
      </c>
      <c r="I919" s="28">
        <v>8954</v>
      </c>
      <c r="J919" s="29">
        <v>9073</v>
      </c>
    </row>
    <row r="920" spans="2:10" x14ac:dyDescent="0.25">
      <c r="B920" s="120">
        <v>907</v>
      </c>
      <c r="C920" s="25" t="s">
        <v>132</v>
      </c>
      <c r="D920" s="25" t="s">
        <v>143</v>
      </c>
      <c r="E920" s="25">
        <v>39371</v>
      </c>
      <c r="F920" s="25" t="s">
        <v>162</v>
      </c>
      <c r="G920" s="25">
        <v>990</v>
      </c>
      <c r="H920" s="25">
        <v>21988</v>
      </c>
      <c r="I920" s="25">
        <v>9742</v>
      </c>
      <c r="J920" s="26">
        <v>12246</v>
      </c>
    </row>
    <row r="921" spans="2:10" x14ac:dyDescent="0.25">
      <c r="B921" s="120">
        <v>908</v>
      </c>
      <c r="C921" s="28" t="s">
        <v>132</v>
      </c>
      <c r="D921" s="28" t="s">
        <v>143</v>
      </c>
      <c r="E921" s="28">
        <v>39422</v>
      </c>
      <c r="F921" s="28" t="s">
        <v>162</v>
      </c>
      <c r="G921" s="28">
        <v>1200</v>
      </c>
      <c r="H921" s="28">
        <v>23784</v>
      </c>
      <c r="I921" s="28">
        <v>11808</v>
      </c>
      <c r="J921" s="29">
        <v>11976</v>
      </c>
    </row>
    <row r="922" spans="2:10" x14ac:dyDescent="0.25">
      <c r="B922" s="120">
        <v>909</v>
      </c>
      <c r="C922" s="25" t="s">
        <v>132</v>
      </c>
      <c r="D922" s="25" t="s">
        <v>143</v>
      </c>
      <c r="E922" s="25">
        <v>39555</v>
      </c>
      <c r="F922" s="25" t="s">
        <v>162</v>
      </c>
      <c r="G922" s="25">
        <v>1247</v>
      </c>
      <c r="H922" s="25">
        <v>27705</v>
      </c>
      <c r="I922" s="25">
        <v>12275</v>
      </c>
      <c r="J922" s="26">
        <v>15430</v>
      </c>
    </row>
    <row r="923" spans="2:10" x14ac:dyDescent="0.25">
      <c r="B923" s="120">
        <v>910</v>
      </c>
      <c r="C923" s="28" t="s">
        <v>132</v>
      </c>
      <c r="D923" s="28" t="s">
        <v>143</v>
      </c>
      <c r="E923" s="28">
        <v>39560</v>
      </c>
      <c r="F923" s="28" t="s">
        <v>162</v>
      </c>
      <c r="G923" s="28">
        <v>1512</v>
      </c>
      <c r="H923" s="28">
        <v>29968</v>
      </c>
      <c r="I923" s="28">
        <v>14878</v>
      </c>
      <c r="J923" s="29">
        <v>15090</v>
      </c>
    </row>
    <row r="924" spans="2:10" x14ac:dyDescent="0.25">
      <c r="B924" s="120">
        <v>911</v>
      </c>
      <c r="C924" s="25" t="s">
        <v>137</v>
      </c>
      <c r="D924" s="25" t="s">
        <v>143</v>
      </c>
      <c r="E924" s="25">
        <v>39659</v>
      </c>
      <c r="F924" s="25" t="s">
        <v>162</v>
      </c>
      <c r="G924" s="25">
        <v>1210</v>
      </c>
      <c r="H924" s="25">
        <v>30253</v>
      </c>
      <c r="I924" s="25">
        <v>12362</v>
      </c>
      <c r="J924" s="26">
        <v>17891</v>
      </c>
    </row>
    <row r="925" spans="2:10" x14ac:dyDescent="0.25">
      <c r="B925" s="120">
        <v>912</v>
      </c>
      <c r="C925" s="28" t="s">
        <v>135</v>
      </c>
      <c r="D925" s="28" t="s">
        <v>143</v>
      </c>
      <c r="E925" s="28">
        <v>39790</v>
      </c>
      <c r="F925" s="28" t="s">
        <v>162</v>
      </c>
      <c r="G925" s="28">
        <v>454</v>
      </c>
      <c r="H925" s="28">
        <v>10265</v>
      </c>
      <c r="I925" s="28">
        <v>4636</v>
      </c>
      <c r="J925" s="29">
        <v>5629</v>
      </c>
    </row>
    <row r="926" spans="2:10" x14ac:dyDescent="0.25">
      <c r="B926" s="120">
        <v>913</v>
      </c>
      <c r="C926" s="25" t="s">
        <v>137</v>
      </c>
      <c r="D926" s="25" t="s">
        <v>143</v>
      </c>
      <c r="E926" s="25">
        <v>39813</v>
      </c>
      <c r="F926" s="25" t="s">
        <v>162</v>
      </c>
      <c r="G926" s="25">
        <v>1147</v>
      </c>
      <c r="H926" s="25">
        <v>22714</v>
      </c>
      <c r="I926" s="25">
        <v>11282</v>
      </c>
      <c r="J926" s="26">
        <v>11432</v>
      </c>
    </row>
    <row r="927" spans="2:10" x14ac:dyDescent="0.25">
      <c r="B927" s="120">
        <v>914</v>
      </c>
      <c r="C927" s="28" t="s">
        <v>137</v>
      </c>
      <c r="D927" s="28" t="s">
        <v>138</v>
      </c>
      <c r="E927" s="28">
        <v>39093</v>
      </c>
      <c r="F927" s="28" t="s">
        <v>162</v>
      </c>
      <c r="G927" s="28">
        <v>210</v>
      </c>
      <c r="H927" s="28">
        <v>3820</v>
      </c>
      <c r="I927" s="28">
        <v>1779</v>
      </c>
      <c r="J927" s="29">
        <v>2041</v>
      </c>
    </row>
    <row r="928" spans="2:10" x14ac:dyDescent="0.25">
      <c r="B928" s="120">
        <v>915</v>
      </c>
      <c r="C928" s="25" t="s">
        <v>135</v>
      </c>
      <c r="D928" s="25" t="s">
        <v>138</v>
      </c>
      <c r="E928" s="25">
        <v>39293</v>
      </c>
      <c r="F928" s="25" t="s">
        <v>162</v>
      </c>
      <c r="G928" s="25">
        <v>140</v>
      </c>
      <c r="H928" s="25">
        <v>2881</v>
      </c>
      <c r="I928" s="25">
        <v>1431</v>
      </c>
      <c r="J928" s="26">
        <v>1450</v>
      </c>
    </row>
    <row r="929" spans="2:10" x14ac:dyDescent="0.25">
      <c r="B929" s="120">
        <v>916</v>
      </c>
      <c r="C929" s="28" t="s">
        <v>137</v>
      </c>
      <c r="D929" s="28" t="s">
        <v>138</v>
      </c>
      <c r="E929" s="28">
        <v>39400</v>
      </c>
      <c r="F929" s="28" t="s">
        <v>162</v>
      </c>
      <c r="G929" s="28">
        <v>1300</v>
      </c>
      <c r="H929" s="28">
        <v>26702</v>
      </c>
      <c r="I929" s="28">
        <v>12792</v>
      </c>
      <c r="J929" s="29">
        <v>13910</v>
      </c>
    </row>
    <row r="930" spans="2:10" x14ac:dyDescent="0.25">
      <c r="B930" s="120">
        <v>917</v>
      </c>
      <c r="C930" s="25" t="s">
        <v>137</v>
      </c>
      <c r="D930" s="25" t="s">
        <v>138</v>
      </c>
      <c r="E930" s="25">
        <v>39577</v>
      </c>
      <c r="F930" s="25" t="s">
        <v>162</v>
      </c>
      <c r="G930" s="25">
        <v>164</v>
      </c>
      <c r="H930" s="25">
        <v>2980</v>
      </c>
      <c r="I930" s="25">
        <v>1388</v>
      </c>
      <c r="J930" s="26">
        <v>1592</v>
      </c>
    </row>
    <row r="931" spans="2:10" x14ac:dyDescent="0.25">
      <c r="B931" s="120">
        <v>918</v>
      </c>
      <c r="C931" s="28" t="s">
        <v>135</v>
      </c>
      <c r="D931" s="28" t="s">
        <v>138</v>
      </c>
      <c r="E931" s="28">
        <v>39787</v>
      </c>
      <c r="F931" s="28" t="s">
        <v>162</v>
      </c>
      <c r="G931" s="28">
        <v>109</v>
      </c>
      <c r="H931" s="28">
        <v>2247</v>
      </c>
      <c r="I931" s="28">
        <v>1116</v>
      </c>
      <c r="J931" s="29">
        <v>1131</v>
      </c>
    </row>
    <row r="932" spans="2:10" x14ac:dyDescent="0.25">
      <c r="B932" s="120">
        <v>919</v>
      </c>
      <c r="C932" s="25" t="s">
        <v>137</v>
      </c>
      <c r="D932" s="25" t="s">
        <v>138</v>
      </c>
      <c r="E932" s="25">
        <v>39805</v>
      </c>
      <c r="F932" s="25" t="s">
        <v>162</v>
      </c>
      <c r="G932" s="25">
        <v>1014</v>
      </c>
      <c r="H932" s="25">
        <v>20828</v>
      </c>
      <c r="I932" s="25">
        <v>9978</v>
      </c>
      <c r="J932" s="26">
        <v>10850</v>
      </c>
    </row>
    <row r="933" spans="2:10" x14ac:dyDescent="0.25">
      <c r="B933" s="120">
        <v>920</v>
      </c>
      <c r="C933" s="28" t="s">
        <v>132</v>
      </c>
      <c r="D933" s="28" t="s">
        <v>144</v>
      </c>
      <c r="E933" s="28">
        <v>39111</v>
      </c>
      <c r="F933" s="28" t="s">
        <v>162</v>
      </c>
      <c r="G933" s="28">
        <v>600</v>
      </c>
      <c r="H933" s="28">
        <v>12294</v>
      </c>
      <c r="I933" s="28">
        <v>5082</v>
      </c>
      <c r="J933" s="29">
        <v>7212</v>
      </c>
    </row>
    <row r="934" spans="2:10" x14ac:dyDescent="0.25">
      <c r="B934" s="120">
        <v>921</v>
      </c>
      <c r="C934" s="25" t="s">
        <v>132</v>
      </c>
      <c r="D934" s="25" t="s">
        <v>144</v>
      </c>
      <c r="E934" s="25">
        <v>39198</v>
      </c>
      <c r="F934" s="25" t="s">
        <v>162</v>
      </c>
      <c r="G934" s="25">
        <v>480</v>
      </c>
      <c r="H934" s="25">
        <v>9941</v>
      </c>
      <c r="I934" s="25">
        <v>4906</v>
      </c>
      <c r="J934" s="26">
        <v>5035</v>
      </c>
    </row>
    <row r="935" spans="2:10" x14ac:dyDescent="0.25">
      <c r="B935" s="120">
        <v>922</v>
      </c>
      <c r="C935" s="28" t="s">
        <v>137</v>
      </c>
      <c r="D935" s="28" t="s">
        <v>144</v>
      </c>
      <c r="E935" s="28">
        <v>39217</v>
      </c>
      <c r="F935" s="28" t="s">
        <v>162</v>
      </c>
      <c r="G935" s="28">
        <v>540</v>
      </c>
      <c r="H935" s="28">
        <v>10843</v>
      </c>
      <c r="I935" s="28">
        <v>4574</v>
      </c>
      <c r="J935" s="29">
        <v>6269</v>
      </c>
    </row>
    <row r="936" spans="2:10" x14ac:dyDescent="0.25">
      <c r="B936" s="120">
        <v>923</v>
      </c>
      <c r="C936" s="25" t="s">
        <v>135</v>
      </c>
      <c r="D936" s="25" t="s">
        <v>144</v>
      </c>
      <c r="E936" s="25">
        <v>39353</v>
      </c>
      <c r="F936" s="25" t="s">
        <v>162</v>
      </c>
      <c r="G936" s="25">
        <v>1350</v>
      </c>
      <c r="H936" s="25">
        <v>26258</v>
      </c>
      <c r="I936" s="25">
        <v>11435</v>
      </c>
      <c r="J936" s="26">
        <v>14823</v>
      </c>
    </row>
    <row r="937" spans="2:10" x14ac:dyDescent="0.25">
      <c r="B937" s="120">
        <v>924</v>
      </c>
      <c r="C937" s="28" t="s">
        <v>137</v>
      </c>
      <c r="D937" s="28" t="s">
        <v>144</v>
      </c>
      <c r="E937" s="28">
        <v>39421</v>
      </c>
      <c r="F937" s="28" t="s">
        <v>162</v>
      </c>
      <c r="G937" s="28">
        <v>320</v>
      </c>
      <c r="H937" s="28">
        <v>6563</v>
      </c>
      <c r="I937" s="28">
        <v>3149</v>
      </c>
      <c r="J937" s="29">
        <v>3414</v>
      </c>
    </row>
    <row r="938" spans="2:10" x14ac:dyDescent="0.25">
      <c r="B938" s="120">
        <v>925</v>
      </c>
      <c r="C938" s="25" t="s">
        <v>132</v>
      </c>
      <c r="D938" s="25" t="s">
        <v>144</v>
      </c>
      <c r="E938" s="25">
        <v>39475</v>
      </c>
      <c r="F938" s="25" t="s">
        <v>162</v>
      </c>
      <c r="G938" s="25">
        <v>738</v>
      </c>
      <c r="H938" s="25">
        <v>15122</v>
      </c>
      <c r="I938" s="25">
        <v>6251</v>
      </c>
      <c r="J938" s="26">
        <v>8871</v>
      </c>
    </row>
    <row r="939" spans="2:10" x14ac:dyDescent="0.25">
      <c r="B939" s="120">
        <v>926</v>
      </c>
      <c r="C939" s="28" t="s">
        <v>137</v>
      </c>
      <c r="D939" s="28" t="s">
        <v>144</v>
      </c>
      <c r="E939" s="28">
        <v>39500</v>
      </c>
      <c r="F939" s="28" t="s">
        <v>162</v>
      </c>
      <c r="G939" s="28">
        <v>394</v>
      </c>
      <c r="H939" s="28">
        <v>8072</v>
      </c>
      <c r="I939" s="28">
        <v>3873</v>
      </c>
      <c r="J939" s="29">
        <v>4199</v>
      </c>
    </row>
    <row r="940" spans="2:10" x14ac:dyDescent="0.25">
      <c r="B940" s="120">
        <v>927</v>
      </c>
      <c r="C940" s="25" t="s">
        <v>132</v>
      </c>
      <c r="D940" s="25" t="s">
        <v>144</v>
      </c>
      <c r="E940" s="25">
        <v>39674</v>
      </c>
      <c r="F940" s="25" t="s">
        <v>162</v>
      </c>
      <c r="G940" s="25">
        <v>590</v>
      </c>
      <c r="H940" s="25">
        <v>12227</v>
      </c>
      <c r="I940" s="25">
        <v>6034</v>
      </c>
      <c r="J940" s="26">
        <v>6193</v>
      </c>
    </row>
    <row r="941" spans="2:10" x14ac:dyDescent="0.25">
      <c r="B941" s="120">
        <v>928</v>
      </c>
      <c r="C941" s="28" t="s">
        <v>137</v>
      </c>
      <c r="D941" s="28" t="s">
        <v>144</v>
      </c>
      <c r="E941" s="28">
        <v>39715</v>
      </c>
      <c r="F941" s="28" t="s">
        <v>162</v>
      </c>
      <c r="G941" s="28">
        <v>664</v>
      </c>
      <c r="H941" s="28">
        <v>13337</v>
      </c>
      <c r="I941" s="28">
        <v>5626</v>
      </c>
      <c r="J941" s="29">
        <v>7711</v>
      </c>
    </row>
    <row r="942" spans="2:10" x14ac:dyDescent="0.25">
      <c r="B942" s="120">
        <v>929</v>
      </c>
      <c r="C942" s="25" t="s">
        <v>135</v>
      </c>
      <c r="D942" s="25" t="s">
        <v>145</v>
      </c>
      <c r="E942" s="25">
        <v>39748</v>
      </c>
      <c r="F942" s="25" t="s">
        <v>162</v>
      </c>
      <c r="G942" s="25">
        <v>1661</v>
      </c>
      <c r="H942" s="25">
        <v>32297</v>
      </c>
      <c r="I942" s="25">
        <v>14065</v>
      </c>
      <c r="J942" s="26">
        <v>18232</v>
      </c>
    </row>
    <row r="943" spans="2:10" x14ac:dyDescent="0.25">
      <c r="B943" s="120">
        <v>930</v>
      </c>
      <c r="C943" s="28" t="s">
        <v>132</v>
      </c>
      <c r="D943" s="28" t="s">
        <v>140</v>
      </c>
      <c r="E943" s="28">
        <v>39129</v>
      </c>
      <c r="F943" s="28" t="s">
        <v>163</v>
      </c>
      <c r="G943" s="28">
        <v>720</v>
      </c>
      <c r="H943" s="28">
        <v>17590</v>
      </c>
      <c r="I943" s="28">
        <v>7358</v>
      </c>
      <c r="J943" s="29">
        <v>10232</v>
      </c>
    </row>
    <row r="944" spans="2:10" x14ac:dyDescent="0.25">
      <c r="B944" s="120">
        <v>931</v>
      </c>
      <c r="C944" s="25" t="s">
        <v>132</v>
      </c>
      <c r="D944" s="25" t="s">
        <v>140</v>
      </c>
      <c r="E944" s="25">
        <v>39470</v>
      </c>
      <c r="F944" s="25" t="s">
        <v>163</v>
      </c>
      <c r="G944" s="25">
        <v>576</v>
      </c>
      <c r="H944" s="25">
        <v>14072</v>
      </c>
      <c r="I944" s="25">
        <v>5886</v>
      </c>
      <c r="J944" s="26">
        <v>8186</v>
      </c>
    </row>
    <row r="945" spans="2:10" x14ac:dyDescent="0.25">
      <c r="B945" s="120">
        <v>932</v>
      </c>
      <c r="C945" s="28" t="s">
        <v>135</v>
      </c>
      <c r="D945" s="28" t="s">
        <v>136</v>
      </c>
      <c r="E945" s="28">
        <v>39246</v>
      </c>
      <c r="F945" s="28" t="s">
        <v>163</v>
      </c>
      <c r="G945" s="28">
        <v>120</v>
      </c>
      <c r="H945" s="28">
        <v>2852</v>
      </c>
      <c r="I945" s="28">
        <v>1181</v>
      </c>
      <c r="J945" s="29">
        <v>1671</v>
      </c>
    </row>
    <row r="946" spans="2:10" x14ac:dyDescent="0.25">
      <c r="B946" s="120">
        <v>933</v>
      </c>
      <c r="C946" s="25" t="s">
        <v>135</v>
      </c>
      <c r="D946" s="25" t="s">
        <v>136</v>
      </c>
      <c r="E946" s="25">
        <v>39671</v>
      </c>
      <c r="F946" s="25" t="s">
        <v>163</v>
      </c>
      <c r="G946" s="25">
        <v>124</v>
      </c>
      <c r="H946" s="25">
        <v>2938</v>
      </c>
      <c r="I946" s="25">
        <v>1216</v>
      </c>
      <c r="J946" s="26">
        <v>1722</v>
      </c>
    </row>
    <row r="947" spans="2:10" x14ac:dyDescent="0.25">
      <c r="B947" s="120">
        <v>934</v>
      </c>
      <c r="C947" s="28" t="s">
        <v>132</v>
      </c>
      <c r="D947" s="28" t="s">
        <v>138</v>
      </c>
      <c r="E947" s="28">
        <v>39287</v>
      </c>
      <c r="F947" s="28" t="s">
        <v>163</v>
      </c>
      <c r="G947" s="28">
        <v>630</v>
      </c>
      <c r="H947" s="28">
        <v>12468</v>
      </c>
      <c r="I947" s="28">
        <v>5336</v>
      </c>
      <c r="J947" s="29">
        <v>7132</v>
      </c>
    </row>
    <row r="948" spans="2:10" x14ac:dyDescent="0.25">
      <c r="B948" s="120">
        <v>935</v>
      </c>
      <c r="C948" s="25" t="s">
        <v>132</v>
      </c>
      <c r="D948" s="25" t="s">
        <v>138</v>
      </c>
      <c r="E948" s="25">
        <v>39745</v>
      </c>
      <c r="F948" s="25" t="s">
        <v>163</v>
      </c>
      <c r="G948" s="25">
        <v>491</v>
      </c>
      <c r="H948" s="25">
        <v>9725</v>
      </c>
      <c r="I948" s="25">
        <v>4162</v>
      </c>
      <c r="J948" s="26">
        <v>5563</v>
      </c>
    </row>
    <row r="949" spans="2:10" x14ac:dyDescent="0.25">
      <c r="B949" s="120">
        <v>936</v>
      </c>
      <c r="C949" s="28" t="s">
        <v>137</v>
      </c>
      <c r="D949" s="28" t="s">
        <v>144</v>
      </c>
      <c r="E949" s="28">
        <v>39133</v>
      </c>
      <c r="F949" s="28" t="s">
        <v>163</v>
      </c>
      <c r="G949" s="28">
        <v>1400</v>
      </c>
      <c r="H949" s="28">
        <v>30422</v>
      </c>
      <c r="I949" s="28">
        <v>13776</v>
      </c>
      <c r="J949" s="29">
        <v>16646</v>
      </c>
    </row>
    <row r="950" spans="2:10" x14ac:dyDescent="0.25">
      <c r="B950" s="120">
        <v>937</v>
      </c>
      <c r="C950" s="25" t="s">
        <v>137</v>
      </c>
      <c r="D950" s="25" t="s">
        <v>144</v>
      </c>
      <c r="E950" s="25">
        <v>39699</v>
      </c>
      <c r="F950" s="25" t="s">
        <v>163</v>
      </c>
      <c r="G950" s="25">
        <v>1722</v>
      </c>
      <c r="H950" s="25">
        <v>37419</v>
      </c>
      <c r="I950" s="25">
        <v>16944</v>
      </c>
      <c r="J950" s="26">
        <v>20475</v>
      </c>
    </row>
    <row r="951" spans="2:10" x14ac:dyDescent="0.25">
      <c r="B951" s="120">
        <v>938</v>
      </c>
      <c r="C951" s="28" t="s">
        <v>137</v>
      </c>
      <c r="D951" s="28" t="s">
        <v>139</v>
      </c>
      <c r="E951" s="28">
        <v>39259</v>
      </c>
      <c r="F951" s="28" t="s">
        <v>164</v>
      </c>
      <c r="G951" s="28">
        <v>90</v>
      </c>
      <c r="H951" s="28">
        <v>1637</v>
      </c>
      <c r="I951" s="28">
        <v>762</v>
      </c>
      <c r="J951" s="29">
        <v>875</v>
      </c>
    </row>
    <row r="952" spans="2:10" x14ac:dyDescent="0.25">
      <c r="B952" s="120">
        <v>939</v>
      </c>
      <c r="C952" s="25" t="s">
        <v>137</v>
      </c>
      <c r="D952" s="25" t="s">
        <v>139</v>
      </c>
      <c r="E952" s="25">
        <v>39541</v>
      </c>
      <c r="F952" s="25" t="s">
        <v>164</v>
      </c>
      <c r="G952" s="25">
        <v>81</v>
      </c>
      <c r="H952" s="25">
        <v>1473</v>
      </c>
      <c r="I952" s="25">
        <v>686</v>
      </c>
      <c r="J952" s="26">
        <v>787</v>
      </c>
    </row>
    <row r="953" spans="2:10" x14ac:dyDescent="0.25">
      <c r="B953" s="120">
        <v>940</v>
      </c>
      <c r="C953" s="28" t="s">
        <v>135</v>
      </c>
      <c r="D953" s="28" t="s">
        <v>140</v>
      </c>
      <c r="E953" s="28">
        <v>39398</v>
      </c>
      <c r="F953" s="28" t="s">
        <v>164</v>
      </c>
      <c r="G953" s="28">
        <v>1120</v>
      </c>
      <c r="H953" s="28">
        <v>27328</v>
      </c>
      <c r="I953" s="28">
        <v>11021</v>
      </c>
      <c r="J953" s="29">
        <v>16307</v>
      </c>
    </row>
    <row r="954" spans="2:10" x14ac:dyDescent="0.25">
      <c r="B954" s="120">
        <v>941</v>
      </c>
      <c r="C954" s="25" t="s">
        <v>135</v>
      </c>
      <c r="D954" s="25" t="s">
        <v>140</v>
      </c>
      <c r="E954" s="25">
        <v>39764</v>
      </c>
      <c r="F954" s="25" t="s">
        <v>164</v>
      </c>
      <c r="G954" s="25">
        <v>896</v>
      </c>
      <c r="H954" s="25">
        <v>21862</v>
      </c>
      <c r="I954" s="25">
        <v>8817</v>
      </c>
      <c r="J954" s="26">
        <v>13045</v>
      </c>
    </row>
    <row r="955" spans="2:10" x14ac:dyDescent="0.25">
      <c r="B955" s="120">
        <v>942</v>
      </c>
      <c r="C955" s="28" t="s">
        <v>137</v>
      </c>
      <c r="D955" s="28" t="s">
        <v>142</v>
      </c>
      <c r="E955" s="28">
        <v>39388</v>
      </c>
      <c r="F955" s="28" t="s">
        <v>164</v>
      </c>
      <c r="G955" s="28">
        <v>140</v>
      </c>
      <c r="H955" s="28">
        <v>3553</v>
      </c>
      <c r="I955" s="28">
        <v>1431</v>
      </c>
      <c r="J955" s="29">
        <v>2122</v>
      </c>
    </row>
    <row r="956" spans="2:10" x14ac:dyDescent="0.25">
      <c r="B956" s="120">
        <v>943</v>
      </c>
      <c r="C956" s="25" t="s">
        <v>137</v>
      </c>
      <c r="D956" s="25" t="s">
        <v>142</v>
      </c>
      <c r="E956" s="25">
        <v>39455</v>
      </c>
      <c r="F956" s="25" t="s">
        <v>164</v>
      </c>
      <c r="G956" s="25">
        <v>129</v>
      </c>
      <c r="H956" s="25">
        <v>3269</v>
      </c>
      <c r="I956" s="25">
        <v>1317</v>
      </c>
      <c r="J956" s="26">
        <v>1952</v>
      </c>
    </row>
    <row r="957" spans="2:10" x14ac:dyDescent="0.25">
      <c r="B957" s="120">
        <v>944</v>
      </c>
      <c r="C957" s="28" t="s">
        <v>132</v>
      </c>
      <c r="D957" s="28" t="s">
        <v>143</v>
      </c>
      <c r="E957" s="28">
        <v>39266</v>
      </c>
      <c r="F957" s="28" t="s">
        <v>164</v>
      </c>
      <c r="G957" s="28">
        <v>700</v>
      </c>
      <c r="H957" s="28">
        <v>15988</v>
      </c>
      <c r="I957" s="28">
        <v>7154</v>
      </c>
      <c r="J957" s="29">
        <v>8834</v>
      </c>
    </row>
    <row r="958" spans="2:10" x14ac:dyDescent="0.25">
      <c r="B958" s="120">
        <v>945</v>
      </c>
      <c r="C958" s="25" t="s">
        <v>132</v>
      </c>
      <c r="D958" s="25" t="s">
        <v>143</v>
      </c>
      <c r="E958" s="25">
        <v>39618</v>
      </c>
      <c r="F958" s="25" t="s">
        <v>164</v>
      </c>
      <c r="G958" s="25">
        <v>882</v>
      </c>
      <c r="H958" s="25">
        <v>20145</v>
      </c>
      <c r="I958" s="25">
        <v>9014</v>
      </c>
      <c r="J958" s="26">
        <v>11131</v>
      </c>
    </row>
    <row r="959" spans="2:10" x14ac:dyDescent="0.25">
      <c r="B959" s="120">
        <v>946</v>
      </c>
      <c r="C959" s="28" t="s">
        <v>132</v>
      </c>
      <c r="D959" s="28" t="s">
        <v>138</v>
      </c>
      <c r="E959" s="28">
        <v>39149</v>
      </c>
      <c r="F959" s="28" t="s">
        <v>179</v>
      </c>
      <c r="G959" s="28">
        <v>600</v>
      </c>
      <c r="H959" s="28">
        <v>11064</v>
      </c>
      <c r="I959" s="28">
        <v>5082</v>
      </c>
      <c r="J959" s="29">
        <v>5982</v>
      </c>
    </row>
    <row r="960" spans="2:10" x14ac:dyDescent="0.25">
      <c r="B960" s="120">
        <v>947</v>
      </c>
      <c r="C960" s="25" t="s">
        <v>137</v>
      </c>
      <c r="D960" s="25" t="s">
        <v>138</v>
      </c>
      <c r="E960" s="25">
        <v>39155</v>
      </c>
      <c r="F960" s="25" t="s">
        <v>179</v>
      </c>
      <c r="G960" s="25">
        <v>350</v>
      </c>
      <c r="H960" s="25">
        <v>7864</v>
      </c>
      <c r="I960" s="25">
        <v>3444</v>
      </c>
      <c r="J960" s="26">
        <v>4420</v>
      </c>
    </row>
    <row r="961" spans="2:10" x14ac:dyDescent="0.25">
      <c r="B961" s="120">
        <v>948</v>
      </c>
      <c r="C961" s="28" t="s">
        <v>132</v>
      </c>
      <c r="D961" s="28" t="s">
        <v>138</v>
      </c>
      <c r="E961" s="28">
        <v>39199</v>
      </c>
      <c r="F961" s="28" t="s">
        <v>179</v>
      </c>
      <c r="G961" s="28">
        <v>990</v>
      </c>
      <c r="H961" s="28">
        <v>19909</v>
      </c>
      <c r="I961" s="28">
        <v>9742</v>
      </c>
      <c r="J961" s="29">
        <v>10167</v>
      </c>
    </row>
    <row r="962" spans="2:10" x14ac:dyDescent="0.25">
      <c r="B962" s="120">
        <v>949</v>
      </c>
      <c r="C962" s="25" t="s">
        <v>135</v>
      </c>
      <c r="D962" s="25" t="s">
        <v>138</v>
      </c>
      <c r="E962" s="25">
        <v>39293</v>
      </c>
      <c r="F962" s="25" t="s">
        <v>179</v>
      </c>
      <c r="G962" s="25">
        <v>180</v>
      </c>
      <c r="H962" s="25">
        <v>3380</v>
      </c>
      <c r="I962" s="25">
        <v>1525</v>
      </c>
      <c r="J962" s="26">
        <v>1855</v>
      </c>
    </row>
    <row r="963" spans="2:10" x14ac:dyDescent="0.25">
      <c r="B963" s="120">
        <v>950</v>
      </c>
      <c r="C963" s="28" t="s">
        <v>135</v>
      </c>
      <c r="D963" s="28" t="s">
        <v>138</v>
      </c>
      <c r="E963" s="28">
        <v>39304</v>
      </c>
      <c r="F963" s="28" t="s">
        <v>179</v>
      </c>
      <c r="G963" s="28">
        <v>1120</v>
      </c>
      <c r="H963" s="28">
        <v>23374</v>
      </c>
      <c r="I963" s="28">
        <v>9486</v>
      </c>
      <c r="J963" s="29">
        <v>13888</v>
      </c>
    </row>
    <row r="964" spans="2:10" x14ac:dyDescent="0.25">
      <c r="B964" s="120">
        <v>951</v>
      </c>
      <c r="C964" s="25" t="s">
        <v>135</v>
      </c>
      <c r="D964" s="25" t="s">
        <v>138</v>
      </c>
      <c r="E964" s="25">
        <v>39371</v>
      </c>
      <c r="F964" s="25" t="s">
        <v>179</v>
      </c>
      <c r="G964" s="25">
        <v>240</v>
      </c>
      <c r="H964" s="25">
        <v>5117</v>
      </c>
      <c r="I964" s="25">
        <v>2453</v>
      </c>
      <c r="J964" s="26">
        <v>2664</v>
      </c>
    </row>
    <row r="965" spans="2:10" x14ac:dyDescent="0.25">
      <c r="B965" s="120">
        <v>952</v>
      </c>
      <c r="C965" s="28" t="s">
        <v>132</v>
      </c>
      <c r="D965" s="28" t="s">
        <v>138</v>
      </c>
      <c r="E965" s="28">
        <v>39426</v>
      </c>
      <c r="F965" s="28" t="s">
        <v>179</v>
      </c>
      <c r="G965" s="28">
        <v>500</v>
      </c>
      <c r="H965" s="28">
        <v>10445</v>
      </c>
      <c r="I965" s="28">
        <v>5110</v>
      </c>
      <c r="J965" s="29">
        <v>5335</v>
      </c>
    </row>
    <row r="966" spans="2:10" x14ac:dyDescent="0.25">
      <c r="B966" s="120">
        <v>953</v>
      </c>
      <c r="C966" s="25" t="s">
        <v>135</v>
      </c>
      <c r="D966" s="25" t="s">
        <v>138</v>
      </c>
      <c r="E966" s="25">
        <v>39433</v>
      </c>
      <c r="F966" s="25" t="s">
        <v>179</v>
      </c>
      <c r="G966" s="25">
        <v>600</v>
      </c>
      <c r="H966" s="25">
        <v>15084</v>
      </c>
      <c r="I966" s="25">
        <v>6132</v>
      </c>
      <c r="J966" s="26">
        <v>8952</v>
      </c>
    </row>
    <row r="967" spans="2:10" x14ac:dyDescent="0.25">
      <c r="B967" s="120">
        <v>954</v>
      </c>
      <c r="C967" s="28" t="s">
        <v>132</v>
      </c>
      <c r="D967" s="28" t="s">
        <v>138</v>
      </c>
      <c r="E967" s="28">
        <v>39462</v>
      </c>
      <c r="F967" s="28" t="s">
        <v>179</v>
      </c>
      <c r="G967" s="28">
        <v>546</v>
      </c>
      <c r="H967" s="28">
        <v>13006</v>
      </c>
      <c r="I967" s="28">
        <v>5373</v>
      </c>
      <c r="J967" s="29">
        <v>7633</v>
      </c>
    </row>
    <row r="968" spans="2:10" x14ac:dyDescent="0.25">
      <c r="B968" s="120">
        <v>955</v>
      </c>
      <c r="C968" s="25" t="s">
        <v>135</v>
      </c>
      <c r="D968" s="25" t="s">
        <v>138</v>
      </c>
      <c r="E968" s="25">
        <v>39464</v>
      </c>
      <c r="F968" s="25" t="s">
        <v>179</v>
      </c>
      <c r="G968" s="25">
        <v>874</v>
      </c>
      <c r="H968" s="25">
        <v>18232</v>
      </c>
      <c r="I968" s="25">
        <v>7399</v>
      </c>
      <c r="J968" s="26">
        <v>10833</v>
      </c>
    </row>
    <row r="969" spans="2:10" x14ac:dyDescent="0.25">
      <c r="B969" s="120">
        <v>956</v>
      </c>
      <c r="C969" s="28" t="s">
        <v>135</v>
      </c>
      <c r="D969" s="28" t="s">
        <v>138</v>
      </c>
      <c r="E969" s="28">
        <v>39503</v>
      </c>
      <c r="F969" s="28" t="s">
        <v>179</v>
      </c>
      <c r="G969" s="28">
        <v>187</v>
      </c>
      <c r="H969" s="28">
        <v>3991</v>
      </c>
      <c r="I969" s="28">
        <v>1913</v>
      </c>
      <c r="J969" s="29">
        <v>2078</v>
      </c>
    </row>
    <row r="970" spans="2:10" x14ac:dyDescent="0.25">
      <c r="B970" s="120">
        <v>957</v>
      </c>
      <c r="C970" s="25" t="s">
        <v>135</v>
      </c>
      <c r="D970" s="25" t="s">
        <v>138</v>
      </c>
      <c r="E970" s="25">
        <v>39533</v>
      </c>
      <c r="F970" s="25" t="s">
        <v>179</v>
      </c>
      <c r="G970" s="25">
        <v>468</v>
      </c>
      <c r="H970" s="25">
        <v>11143</v>
      </c>
      <c r="I970" s="25">
        <v>4783</v>
      </c>
      <c r="J970" s="26">
        <v>6360</v>
      </c>
    </row>
    <row r="971" spans="2:10" x14ac:dyDescent="0.25">
      <c r="B971" s="120">
        <v>958</v>
      </c>
      <c r="C971" s="28" t="s">
        <v>132</v>
      </c>
      <c r="D971" s="28" t="s">
        <v>138</v>
      </c>
      <c r="E971" s="28">
        <v>39547</v>
      </c>
      <c r="F971" s="28" t="s">
        <v>179</v>
      </c>
      <c r="G971" s="28">
        <v>390</v>
      </c>
      <c r="H971" s="28">
        <v>8147</v>
      </c>
      <c r="I971" s="28">
        <v>3986</v>
      </c>
      <c r="J971" s="29">
        <v>4161</v>
      </c>
    </row>
    <row r="972" spans="2:10" x14ac:dyDescent="0.25">
      <c r="B972" s="120">
        <v>959</v>
      </c>
      <c r="C972" s="25" t="s">
        <v>132</v>
      </c>
      <c r="D972" s="25" t="s">
        <v>138</v>
      </c>
      <c r="E972" s="25">
        <v>39561</v>
      </c>
      <c r="F972" s="25" t="s">
        <v>179</v>
      </c>
      <c r="G972" s="25">
        <v>772</v>
      </c>
      <c r="H972" s="25">
        <v>15529</v>
      </c>
      <c r="I972" s="25">
        <v>7599</v>
      </c>
      <c r="J972" s="26">
        <v>7930</v>
      </c>
    </row>
    <row r="973" spans="2:10" x14ac:dyDescent="0.25">
      <c r="B973" s="120">
        <v>960</v>
      </c>
      <c r="C973" s="28" t="s">
        <v>132</v>
      </c>
      <c r="D973" s="28" t="s">
        <v>138</v>
      </c>
      <c r="E973" s="28">
        <v>39601</v>
      </c>
      <c r="F973" s="28" t="s">
        <v>179</v>
      </c>
      <c r="G973" s="28">
        <v>468</v>
      </c>
      <c r="H973" s="28">
        <v>8630</v>
      </c>
      <c r="I973" s="28">
        <v>3964</v>
      </c>
      <c r="J973" s="29">
        <v>4666</v>
      </c>
    </row>
    <row r="974" spans="2:10" x14ac:dyDescent="0.25">
      <c r="B974" s="120">
        <v>961</v>
      </c>
      <c r="C974" s="25" t="s">
        <v>137</v>
      </c>
      <c r="D974" s="25" t="s">
        <v>138</v>
      </c>
      <c r="E974" s="25">
        <v>39632</v>
      </c>
      <c r="F974" s="25" t="s">
        <v>179</v>
      </c>
      <c r="G974" s="25">
        <v>601</v>
      </c>
      <c r="H974" s="25">
        <v>14390</v>
      </c>
      <c r="I974" s="25">
        <v>5910</v>
      </c>
      <c r="J974" s="26">
        <v>8480</v>
      </c>
    </row>
    <row r="975" spans="2:10" x14ac:dyDescent="0.25">
      <c r="B975" s="120">
        <v>962</v>
      </c>
      <c r="C975" s="28" t="s">
        <v>135</v>
      </c>
      <c r="D975" s="28" t="s">
        <v>138</v>
      </c>
      <c r="E975" s="28">
        <v>39633</v>
      </c>
      <c r="F975" s="28" t="s">
        <v>179</v>
      </c>
      <c r="G975" s="28">
        <v>140</v>
      </c>
      <c r="H975" s="28">
        <v>2636</v>
      </c>
      <c r="I975" s="28">
        <v>1190</v>
      </c>
      <c r="J975" s="29">
        <v>1446</v>
      </c>
    </row>
    <row r="976" spans="2:10" x14ac:dyDescent="0.25">
      <c r="B976" s="120">
        <v>963</v>
      </c>
      <c r="C976" s="25" t="s">
        <v>135</v>
      </c>
      <c r="D976" s="25" t="s">
        <v>138</v>
      </c>
      <c r="E976" s="25">
        <v>39717</v>
      </c>
      <c r="F976" s="25" t="s">
        <v>179</v>
      </c>
      <c r="G976" s="25">
        <v>468</v>
      </c>
      <c r="H976" s="25">
        <v>11766</v>
      </c>
      <c r="I976" s="25">
        <v>4783</v>
      </c>
      <c r="J976" s="26">
        <v>6983</v>
      </c>
    </row>
    <row r="977" spans="2:10" x14ac:dyDescent="0.25">
      <c r="B977" s="120">
        <v>964</v>
      </c>
      <c r="C977" s="28" t="s">
        <v>137</v>
      </c>
      <c r="D977" s="28" t="s">
        <v>138</v>
      </c>
      <c r="E977" s="28">
        <v>39749</v>
      </c>
      <c r="F977" s="28" t="s">
        <v>179</v>
      </c>
      <c r="G977" s="28">
        <v>273</v>
      </c>
      <c r="H977" s="28">
        <v>6134</v>
      </c>
      <c r="I977" s="28">
        <v>2686</v>
      </c>
      <c r="J977" s="29">
        <v>3448</v>
      </c>
    </row>
    <row r="978" spans="2:10" x14ac:dyDescent="0.25">
      <c r="B978" s="120">
        <v>965</v>
      </c>
      <c r="C978" s="25" t="s">
        <v>132</v>
      </c>
      <c r="D978" s="25" t="s">
        <v>144</v>
      </c>
      <c r="E978" s="25">
        <v>39178</v>
      </c>
      <c r="F978" s="25" t="s">
        <v>179</v>
      </c>
      <c r="G978" s="25">
        <v>560</v>
      </c>
      <c r="H978" s="25">
        <v>9632</v>
      </c>
      <c r="I978" s="25">
        <v>4743</v>
      </c>
      <c r="J978" s="26">
        <v>4889</v>
      </c>
    </row>
    <row r="979" spans="2:10" x14ac:dyDescent="0.25">
      <c r="B979" s="120">
        <v>966</v>
      </c>
      <c r="C979" s="28" t="s">
        <v>135</v>
      </c>
      <c r="D979" s="28" t="s">
        <v>144</v>
      </c>
      <c r="E979" s="28">
        <v>39192</v>
      </c>
      <c r="F979" s="28" t="s">
        <v>179</v>
      </c>
      <c r="G979" s="28">
        <v>540</v>
      </c>
      <c r="H979" s="28">
        <v>12863</v>
      </c>
      <c r="I979" s="28">
        <v>5519</v>
      </c>
      <c r="J979" s="29">
        <v>7344</v>
      </c>
    </row>
    <row r="980" spans="2:10" x14ac:dyDescent="0.25">
      <c r="B980" s="120">
        <v>967</v>
      </c>
      <c r="C980" s="25" t="s">
        <v>137</v>
      </c>
      <c r="D980" s="25" t="s">
        <v>144</v>
      </c>
      <c r="E980" s="25">
        <v>39219</v>
      </c>
      <c r="F980" s="25" t="s">
        <v>179</v>
      </c>
      <c r="G980" s="25">
        <v>350</v>
      </c>
      <c r="H980" s="25">
        <v>7654</v>
      </c>
      <c r="I980" s="25">
        <v>3577</v>
      </c>
      <c r="J980" s="26">
        <v>4077</v>
      </c>
    </row>
    <row r="981" spans="2:10" x14ac:dyDescent="0.25">
      <c r="B981" s="120">
        <v>968</v>
      </c>
      <c r="C981" s="28" t="s">
        <v>135</v>
      </c>
      <c r="D981" s="28" t="s">
        <v>144</v>
      </c>
      <c r="E981" s="28">
        <v>39234</v>
      </c>
      <c r="F981" s="28" t="s">
        <v>179</v>
      </c>
      <c r="G981" s="28">
        <v>750</v>
      </c>
      <c r="H981" s="28">
        <v>17288</v>
      </c>
      <c r="I981" s="28">
        <v>7665</v>
      </c>
      <c r="J981" s="29">
        <v>9623</v>
      </c>
    </row>
    <row r="982" spans="2:10" x14ac:dyDescent="0.25">
      <c r="B982" s="120">
        <v>969</v>
      </c>
      <c r="C982" s="25" t="s">
        <v>137</v>
      </c>
      <c r="D982" s="25" t="s">
        <v>144</v>
      </c>
      <c r="E982" s="25">
        <v>39275</v>
      </c>
      <c r="F982" s="25" t="s">
        <v>179</v>
      </c>
      <c r="G982" s="25">
        <v>1080</v>
      </c>
      <c r="H982" s="25">
        <v>27259</v>
      </c>
      <c r="I982" s="25">
        <v>11038</v>
      </c>
      <c r="J982" s="26">
        <v>16221</v>
      </c>
    </row>
    <row r="983" spans="2:10" x14ac:dyDescent="0.25">
      <c r="B983" s="120">
        <v>970</v>
      </c>
      <c r="C983" s="28" t="s">
        <v>132</v>
      </c>
      <c r="D983" s="28" t="s">
        <v>144</v>
      </c>
      <c r="E983" s="28">
        <v>39521</v>
      </c>
      <c r="F983" s="28" t="s">
        <v>179</v>
      </c>
      <c r="G983" s="28">
        <v>689</v>
      </c>
      <c r="H983" s="28">
        <v>11847</v>
      </c>
      <c r="I983" s="28">
        <v>5834</v>
      </c>
      <c r="J983" s="29">
        <v>6013</v>
      </c>
    </row>
    <row r="984" spans="2:10" x14ac:dyDescent="0.25">
      <c r="B984" s="120">
        <v>971</v>
      </c>
      <c r="C984" s="25" t="s">
        <v>137</v>
      </c>
      <c r="D984" s="25" t="s">
        <v>144</v>
      </c>
      <c r="E984" s="25">
        <v>39555</v>
      </c>
      <c r="F984" s="25" t="s">
        <v>179</v>
      </c>
      <c r="G984" s="25">
        <v>431</v>
      </c>
      <c r="H984" s="25">
        <v>9414</v>
      </c>
      <c r="I984" s="25">
        <v>4400</v>
      </c>
      <c r="J984" s="26">
        <v>5014</v>
      </c>
    </row>
    <row r="985" spans="2:10" x14ac:dyDescent="0.25">
      <c r="B985" s="120">
        <v>972</v>
      </c>
      <c r="C985" s="28" t="s">
        <v>137</v>
      </c>
      <c r="D985" s="28" t="s">
        <v>144</v>
      </c>
      <c r="E985" s="28">
        <v>39736</v>
      </c>
      <c r="F985" s="28" t="s">
        <v>179</v>
      </c>
      <c r="G985" s="28">
        <v>1328</v>
      </c>
      <c r="H985" s="28">
        <v>33529</v>
      </c>
      <c r="I985" s="28">
        <v>13577</v>
      </c>
      <c r="J985" s="29">
        <v>19952</v>
      </c>
    </row>
    <row r="986" spans="2:10" x14ac:dyDescent="0.25">
      <c r="B986" s="120">
        <v>973</v>
      </c>
      <c r="C986" s="25" t="s">
        <v>135</v>
      </c>
      <c r="D986" s="25" t="s">
        <v>145</v>
      </c>
      <c r="E986" s="25">
        <v>39772</v>
      </c>
      <c r="F986" s="25" t="s">
        <v>179</v>
      </c>
      <c r="G986" s="25">
        <v>923</v>
      </c>
      <c r="H986" s="25">
        <v>21264</v>
      </c>
      <c r="I986" s="25">
        <v>9428</v>
      </c>
      <c r="J986" s="26">
        <v>11836</v>
      </c>
    </row>
    <row r="987" spans="2:10" x14ac:dyDescent="0.25">
      <c r="B987" s="120">
        <v>974</v>
      </c>
      <c r="C987" s="28" t="s">
        <v>135</v>
      </c>
      <c r="D987" s="28" t="s">
        <v>145</v>
      </c>
      <c r="E987" s="28">
        <v>39773</v>
      </c>
      <c r="F987" s="28" t="s">
        <v>179</v>
      </c>
      <c r="G987" s="28">
        <v>664</v>
      </c>
      <c r="H987" s="28">
        <v>15821</v>
      </c>
      <c r="I987" s="28">
        <v>6788</v>
      </c>
      <c r="J987" s="29">
        <v>9033</v>
      </c>
    </row>
    <row r="988" spans="2:10" x14ac:dyDescent="0.25">
      <c r="B988" s="120">
        <v>975</v>
      </c>
      <c r="C988" s="25" t="s">
        <v>132</v>
      </c>
      <c r="D988" s="25" t="s">
        <v>141</v>
      </c>
      <c r="E988" s="25">
        <v>39300</v>
      </c>
      <c r="F988" s="25" t="s">
        <v>165</v>
      </c>
      <c r="G988" s="25">
        <v>180</v>
      </c>
      <c r="H988" s="25">
        <v>3742</v>
      </c>
      <c r="I988" s="25">
        <v>1525</v>
      </c>
      <c r="J988" s="26">
        <v>2217</v>
      </c>
    </row>
    <row r="989" spans="2:10" x14ac:dyDescent="0.25">
      <c r="B989" s="120">
        <v>976</v>
      </c>
      <c r="C989" s="28" t="s">
        <v>132</v>
      </c>
      <c r="D989" s="28" t="s">
        <v>141</v>
      </c>
      <c r="E989" s="28">
        <v>39673</v>
      </c>
      <c r="F989" s="28" t="s">
        <v>165</v>
      </c>
      <c r="G989" s="28">
        <v>216</v>
      </c>
      <c r="H989" s="28">
        <v>4490</v>
      </c>
      <c r="I989" s="28">
        <v>1830</v>
      </c>
      <c r="J989" s="29">
        <v>2660</v>
      </c>
    </row>
    <row r="990" spans="2:10" x14ac:dyDescent="0.25">
      <c r="B990" s="120">
        <v>977</v>
      </c>
      <c r="C990" s="25" t="s">
        <v>137</v>
      </c>
      <c r="D990" s="25" t="s">
        <v>143</v>
      </c>
      <c r="E990" s="25">
        <v>39136</v>
      </c>
      <c r="F990" s="25" t="s">
        <v>165</v>
      </c>
      <c r="G990" s="25">
        <v>130</v>
      </c>
      <c r="H990" s="25">
        <v>2638</v>
      </c>
      <c r="I990" s="25">
        <v>1279</v>
      </c>
      <c r="J990" s="26">
        <v>1359</v>
      </c>
    </row>
    <row r="991" spans="2:10" x14ac:dyDescent="0.25">
      <c r="B991" s="120">
        <v>978</v>
      </c>
      <c r="C991" s="28" t="s">
        <v>132</v>
      </c>
      <c r="D991" s="28" t="s">
        <v>143</v>
      </c>
      <c r="E991" s="28">
        <v>39254</v>
      </c>
      <c r="F991" s="28" t="s">
        <v>165</v>
      </c>
      <c r="G991" s="28">
        <v>480</v>
      </c>
      <c r="H991" s="28">
        <v>11170</v>
      </c>
      <c r="I991" s="28">
        <v>4906</v>
      </c>
      <c r="J991" s="29">
        <v>6264</v>
      </c>
    </row>
    <row r="992" spans="2:10" x14ac:dyDescent="0.25">
      <c r="B992" s="120">
        <v>979</v>
      </c>
      <c r="C992" s="25" t="s">
        <v>132</v>
      </c>
      <c r="D992" s="25" t="s">
        <v>143</v>
      </c>
      <c r="E992" s="25">
        <v>39449</v>
      </c>
      <c r="F992" s="25" t="s">
        <v>165</v>
      </c>
      <c r="G992" s="25">
        <v>605</v>
      </c>
      <c r="H992" s="25">
        <v>14074</v>
      </c>
      <c r="I992" s="25">
        <v>6182</v>
      </c>
      <c r="J992" s="26">
        <v>7892</v>
      </c>
    </row>
    <row r="993" spans="2:10" x14ac:dyDescent="0.25">
      <c r="B993" s="120">
        <v>980</v>
      </c>
      <c r="C993" s="28" t="s">
        <v>137</v>
      </c>
      <c r="D993" s="28" t="s">
        <v>143</v>
      </c>
      <c r="E993" s="28">
        <v>39723</v>
      </c>
      <c r="F993" s="28" t="s">
        <v>165</v>
      </c>
      <c r="G993" s="28">
        <v>164</v>
      </c>
      <c r="H993" s="28">
        <v>3324</v>
      </c>
      <c r="I993" s="28">
        <v>1612</v>
      </c>
      <c r="J993" s="29">
        <v>1712</v>
      </c>
    </row>
    <row r="994" spans="2:10" x14ac:dyDescent="0.25">
      <c r="B994" s="120">
        <v>981</v>
      </c>
      <c r="C994" s="25" t="s">
        <v>135</v>
      </c>
      <c r="D994" s="25" t="s">
        <v>138</v>
      </c>
      <c r="E994" s="25">
        <v>39141</v>
      </c>
      <c r="F994" s="25" t="s">
        <v>165</v>
      </c>
      <c r="G994" s="25">
        <v>350</v>
      </c>
      <c r="H994" s="25">
        <v>7854</v>
      </c>
      <c r="I994" s="25">
        <v>3444</v>
      </c>
      <c r="J994" s="26">
        <v>4410</v>
      </c>
    </row>
    <row r="995" spans="2:10" x14ac:dyDescent="0.25">
      <c r="B995" s="120">
        <v>982</v>
      </c>
      <c r="C995" s="28" t="s">
        <v>135</v>
      </c>
      <c r="D995" s="28" t="s">
        <v>138</v>
      </c>
      <c r="E995" s="28">
        <v>39721</v>
      </c>
      <c r="F995" s="28" t="s">
        <v>165</v>
      </c>
      <c r="G995" s="28">
        <v>273</v>
      </c>
      <c r="H995" s="28">
        <v>6126</v>
      </c>
      <c r="I995" s="28">
        <v>2686</v>
      </c>
      <c r="J995" s="29">
        <v>3440</v>
      </c>
    </row>
    <row r="996" spans="2:10" x14ac:dyDescent="0.25">
      <c r="B996" s="120">
        <v>983</v>
      </c>
      <c r="C996" s="25" t="s">
        <v>135</v>
      </c>
      <c r="D996" s="25" t="s">
        <v>140</v>
      </c>
      <c r="E996" s="25">
        <v>39148</v>
      </c>
      <c r="F996" s="25" t="s">
        <v>166</v>
      </c>
      <c r="G996" s="25">
        <v>400</v>
      </c>
      <c r="H996" s="25">
        <v>8392</v>
      </c>
      <c r="I996" s="25">
        <v>3936</v>
      </c>
      <c r="J996" s="26">
        <v>4456</v>
      </c>
    </row>
    <row r="997" spans="2:10" x14ac:dyDescent="0.25">
      <c r="B997" s="120">
        <v>984</v>
      </c>
      <c r="C997" s="28" t="s">
        <v>135</v>
      </c>
      <c r="D997" s="28" t="s">
        <v>140</v>
      </c>
      <c r="E997" s="28">
        <v>39752</v>
      </c>
      <c r="F997" s="28" t="s">
        <v>166</v>
      </c>
      <c r="G997" s="28">
        <v>320</v>
      </c>
      <c r="H997" s="28">
        <v>6714</v>
      </c>
      <c r="I997" s="28">
        <v>3149</v>
      </c>
      <c r="J997" s="29">
        <v>3565</v>
      </c>
    </row>
    <row r="998" spans="2:10" x14ac:dyDescent="0.25">
      <c r="B998" s="120">
        <v>985</v>
      </c>
      <c r="C998" s="25" t="s">
        <v>132</v>
      </c>
      <c r="D998" s="25" t="s">
        <v>134</v>
      </c>
      <c r="E998" s="25">
        <v>39127</v>
      </c>
      <c r="F998" s="25" t="s">
        <v>166</v>
      </c>
      <c r="G998" s="25">
        <v>480</v>
      </c>
      <c r="H998" s="25">
        <v>10162</v>
      </c>
      <c r="I998" s="25">
        <v>4906</v>
      </c>
      <c r="J998" s="26">
        <v>5256</v>
      </c>
    </row>
    <row r="999" spans="2:10" x14ac:dyDescent="0.25">
      <c r="B999" s="120">
        <v>986</v>
      </c>
      <c r="C999" s="28" t="s">
        <v>132</v>
      </c>
      <c r="D999" s="28" t="s">
        <v>134</v>
      </c>
      <c r="E999" s="28">
        <v>39675</v>
      </c>
      <c r="F999" s="28" t="s">
        <v>166</v>
      </c>
      <c r="G999" s="28">
        <v>350</v>
      </c>
      <c r="H999" s="28">
        <v>7418</v>
      </c>
      <c r="I999" s="28">
        <v>3581</v>
      </c>
      <c r="J999" s="29">
        <v>3837</v>
      </c>
    </row>
    <row r="1000" spans="2:10" x14ac:dyDescent="0.25">
      <c r="B1000" s="120">
        <v>987</v>
      </c>
      <c r="C1000" s="25" t="s">
        <v>137</v>
      </c>
      <c r="D1000" s="25" t="s">
        <v>136</v>
      </c>
      <c r="E1000" s="25">
        <v>39226</v>
      </c>
      <c r="F1000" s="25" t="s">
        <v>166</v>
      </c>
      <c r="G1000" s="25">
        <v>1040</v>
      </c>
      <c r="H1000" s="25">
        <v>23743</v>
      </c>
      <c r="I1000" s="25">
        <v>10629</v>
      </c>
      <c r="J1000" s="26">
        <v>13114</v>
      </c>
    </row>
    <row r="1001" spans="2:10" x14ac:dyDescent="0.25">
      <c r="B1001" s="120">
        <v>988</v>
      </c>
      <c r="C1001" s="28" t="s">
        <v>137</v>
      </c>
      <c r="D1001" s="28" t="s">
        <v>136</v>
      </c>
      <c r="E1001" s="28">
        <v>39771</v>
      </c>
      <c r="F1001" s="28" t="s">
        <v>166</v>
      </c>
      <c r="G1001" s="28">
        <v>1071</v>
      </c>
      <c r="H1001" s="28">
        <v>24455</v>
      </c>
      <c r="I1001" s="28">
        <v>10948</v>
      </c>
      <c r="J1001" s="29">
        <v>13507</v>
      </c>
    </row>
    <row r="1002" spans="2:10" x14ac:dyDescent="0.25">
      <c r="B1002" s="120">
        <v>989</v>
      </c>
      <c r="C1002" s="25" t="s">
        <v>137</v>
      </c>
      <c r="D1002" s="25" t="s">
        <v>138</v>
      </c>
      <c r="E1002" s="25">
        <v>39237</v>
      </c>
      <c r="F1002" s="25" t="s">
        <v>166</v>
      </c>
      <c r="G1002" s="25">
        <v>300</v>
      </c>
      <c r="H1002" s="25">
        <v>5532</v>
      </c>
      <c r="I1002" s="25">
        <v>2541</v>
      </c>
      <c r="J1002" s="26">
        <v>2991</v>
      </c>
    </row>
    <row r="1003" spans="2:10" x14ac:dyDescent="0.25">
      <c r="B1003" s="120">
        <v>990</v>
      </c>
      <c r="C1003" s="28" t="s">
        <v>137</v>
      </c>
      <c r="D1003" s="28" t="s">
        <v>138</v>
      </c>
      <c r="E1003" s="28">
        <v>39653</v>
      </c>
      <c r="F1003" s="28" t="s">
        <v>166</v>
      </c>
      <c r="G1003" s="28">
        <v>234</v>
      </c>
      <c r="H1003" s="28">
        <v>4315</v>
      </c>
      <c r="I1003" s="28">
        <v>1982</v>
      </c>
      <c r="J1003" s="29">
        <v>2333</v>
      </c>
    </row>
    <row r="1004" spans="2:10" x14ac:dyDescent="0.25">
      <c r="B1004" s="120">
        <v>991</v>
      </c>
      <c r="C1004" s="25" t="s">
        <v>137</v>
      </c>
      <c r="D1004" s="25" t="s">
        <v>140</v>
      </c>
      <c r="E1004" s="25">
        <v>39489</v>
      </c>
      <c r="F1004" s="25" t="s">
        <v>167</v>
      </c>
      <c r="G1004" s="25">
        <v>112</v>
      </c>
      <c r="H1004" s="25">
        <v>2398</v>
      </c>
      <c r="I1004" s="25">
        <v>1102</v>
      </c>
      <c r="J1004" s="26">
        <v>1296</v>
      </c>
    </row>
    <row r="1005" spans="2:10" x14ac:dyDescent="0.25">
      <c r="B1005" s="120">
        <v>992</v>
      </c>
      <c r="C1005" s="28" t="s">
        <v>132</v>
      </c>
      <c r="D1005" s="28" t="s">
        <v>141</v>
      </c>
      <c r="E1005" s="28">
        <v>39574</v>
      </c>
      <c r="F1005" s="28" t="s">
        <v>167</v>
      </c>
      <c r="G1005" s="28">
        <v>720</v>
      </c>
      <c r="H1005" s="28">
        <v>12874</v>
      </c>
      <c r="I1005" s="28">
        <v>6098</v>
      </c>
      <c r="J1005" s="29">
        <v>6776</v>
      </c>
    </row>
    <row r="1006" spans="2:10" x14ac:dyDescent="0.25">
      <c r="B1006" s="120">
        <v>993</v>
      </c>
      <c r="C1006" s="25" t="s">
        <v>132</v>
      </c>
      <c r="D1006" s="25" t="s">
        <v>142</v>
      </c>
      <c r="E1006" s="25">
        <v>39700</v>
      </c>
      <c r="F1006" s="25" t="s">
        <v>167</v>
      </c>
      <c r="G1006" s="25">
        <v>552</v>
      </c>
      <c r="H1006" s="25">
        <v>11603</v>
      </c>
      <c r="I1006" s="25">
        <v>5641</v>
      </c>
      <c r="J1006" s="26">
        <v>5962</v>
      </c>
    </row>
    <row r="1007" spans="2:10" x14ac:dyDescent="0.25">
      <c r="B1007" s="120">
        <v>994</v>
      </c>
      <c r="C1007" s="28" t="s">
        <v>135</v>
      </c>
      <c r="D1007" s="28" t="s">
        <v>138</v>
      </c>
      <c r="E1007" s="28">
        <v>39580</v>
      </c>
      <c r="F1007" s="28" t="s">
        <v>167</v>
      </c>
      <c r="G1007" s="28">
        <v>156</v>
      </c>
      <c r="H1007" s="28">
        <v>3462</v>
      </c>
      <c r="I1007" s="28">
        <v>1594</v>
      </c>
      <c r="J1007" s="29">
        <v>1868</v>
      </c>
    </row>
    <row r="1008" spans="2:10" x14ac:dyDescent="0.25">
      <c r="B1008" s="120">
        <v>995</v>
      </c>
      <c r="C1008" s="25" t="s">
        <v>132</v>
      </c>
      <c r="D1008" s="25" t="s">
        <v>139</v>
      </c>
      <c r="E1008" s="25">
        <v>39225</v>
      </c>
      <c r="F1008" s="25" t="s">
        <v>168</v>
      </c>
      <c r="G1008" s="25">
        <v>150</v>
      </c>
      <c r="H1008" s="25">
        <v>3614</v>
      </c>
      <c r="I1008" s="25">
        <v>1476</v>
      </c>
      <c r="J1008" s="26">
        <v>2138</v>
      </c>
    </row>
    <row r="1009" spans="2:10" x14ac:dyDescent="0.25">
      <c r="B1009" s="120">
        <v>996</v>
      </c>
      <c r="C1009" s="28" t="s">
        <v>137</v>
      </c>
      <c r="D1009" s="28" t="s">
        <v>139</v>
      </c>
      <c r="E1009" s="28">
        <v>39227</v>
      </c>
      <c r="F1009" s="28" t="s">
        <v>168</v>
      </c>
      <c r="G1009" s="28">
        <v>240</v>
      </c>
      <c r="H1009" s="28">
        <v>4910</v>
      </c>
      <c r="I1009" s="28">
        <v>2033</v>
      </c>
      <c r="J1009" s="29">
        <v>2877</v>
      </c>
    </row>
    <row r="1010" spans="2:10" x14ac:dyDescent="0.25">
      <c r="B1010" s="120">
        <v>997</v>
      </c>
      <c r="C1010" s="25" t="s">
        <v>132</v>
      </c>
      <c r="D1010" s="25" t="s">
        <v>139</v>
      </c>
      <c r="E1010" s="25">
        <v>39227</v>
      </c>
      <c r="F1010" s="25" t="s">
        <v>168</v>
      </c>
      <c r="G1010" s="25">
        <v>1200</v>
      </c>
      <c r="H1010" s="25">
        <v>26088</v>
      </c>
      <c r="I1010" s="25">
        <v>11808</v>
      </c>
      <c r="J1010" s="26">
        <v>14280</v>
      </c>
    </row>
    <row r="1011" spans="2:10" x14ac:dyDescent="0.25">
      <c r="B1011" s="120">
        <v>998</v>
      </c>
      <c r="C1011" s="28" t="s">
        <v>135</v>
      </c>
      <c r="D1011" s="28" t="s">
        <v>139</v>
      </c>
      <c r="E1011" s="28">
        <v>39302</v>
      </c>
      <c r="F1011" s="28" t="s">
        <v>168</v>
      </c>
      <c r="G1011" s="28">
        <v>280</v>
      </c>
      <c r="H1011" s="28">
        <v>5323</v>
      </c>
      <c r="I1011" s="28">
        <v>2372</v>
      </c>
      <c r="J1011" s="29">
        <v>2951</v>
      </c>
    </row>
    <row r="1012" spans="2:10" x14ac:dyDescent="0.25">
      <c r="B1012" s="120">
        <v>999</v>
      </c>
      <c r="C1012" s="25" t="s">
        <v>137</v>
      </c>
      <c r="D1012" s="25" t="s">
        <v>139</v>
      </c>
      <c r="E1012" s="25">
        <v>39318</v>
      </c>
      <c r="F1012" s="25" t="s">
        <v>168</v>
      </c>
      <c r="G1012" s="25">
        <v>500</v>
      </c>
      <c r="H1012" s="25">
        <v>11405</v>
      </c>
      <c r="I1012" s="25">
        <v>5110</v>
      </c>
      <c r="J1012" s="26">
        <v>6295</v>
      </c>
    </row>
    <row r="1013" spans="2:10" x14ac:dyDescent="0.25">
      <c r="B1013" s="120">
        <v>1000</v>
      </c>
      <c r="C1013" s="28" t="s">
        <v>135</v>
      </c>
      <c r="D1013" s="28" t="s">
        <v>139</v>
      </c>
      <c r="E1013" s="28">
        <v>39428</v>
      </c>
      <c r="F1013" s="28" t="s">
        <v>168</v>
      </c>
      <c r="G1013" s="28">
        <v>800</v>
      </c>
      <c r="H1013" s="28">
        <v>16808</v>
      </c>
      <c r="I1013" s="28">
        <v>6776</v>
      </c>
      <c r="J1013" s="29">
        <v>10032</v>
      </c>
    </row>
    <row r="1014" spans="2:10" x14ac:dyDescent="0.25">
      <c r="B1014" s="120">
        <v>1001</v>
      </c>
      <c r="C1014" s="25" t="s">
        <v>135</v>
      </c>
      <c r="D1014" s="25" t="s">
        <v>139</v>
      </c>
      <c r="E1014" s="25">
        <v>39546</v>
      </c>
      <c r="F1014" s="25" t="s">
        <v>168</v>
      </c>
      <c r="G1014" s="25">
        <v>252</v>
      </c>
      <c r="H1014" s="25">
        <v>4791</v>
      </c>
      <c r="I1014" s="25">
        <v>2135</v>
      </c>
      <c r="J1014" s="26">
        <v>2656</v>
      </c>
    </row>
    <row r="1015" spans="2:10" x14ac:dyDescent="0.25">
      <c r="B1015" s="120">
        <v>1002</v>
      </c>
      <c r="C1015" s="28" t="s">
        <v>137</v>
      </c>
      <c r="D1015" s="28" t="s">
        <v>139</v>
      </c>
      <c r="E1015" s="28">
        <v>39590</v>
      </c>
      <c r="F1015" s="28" t="s">
        <v>168</v>
      </c>
      <c r="G1015" s="28">
        <v>216</v>
      </c>
      <c r="H1015" s="28">
        <v>4419</v>
      </c>
      <c r="I1015" s="28">
        <v>1830</v>
      </c>
      <c r="J1015" s="29">
        <v>2589</v>
      </c>
    </row>
    <row r="1016" spans="2:10" x14ac:dyDescent="0.25">
      <c r="B1016" s="120">
        <v>1003</v>
      </c>
      <c r="C1016" s="25" t="s">
        <v>132</v>
      </c>
      <c r="D1016" s="25" t="s">
        <v>139</v>
      </c>
      <c r="E1016" s="25">
        <v>39664</v>
      </c>
      <c r="F1016" s="25" t="s">
        <v>168</v>
      </c>
      <c r="G1016" s="25">
        <v>135</v>
      </c>
      <c r="H1016" s="25">
        <v>3253</v>
      </c>
      <c r="I1016" s="25">
        <v>1328</v>
      </c>
      <c r="J1016" s="26">
        <v>1925</v>
      </c>
    </row>
    <row r="1017" spans="2:10" x14ac:dyDescent="0.25">
      <c r="B1017" s="120">
        <v>1004</v>
      </c>
      <c r="C1017" s="28" t="s">
        <v>132</v>
      </c>
      <c r="D1017" s="28" t="s">
        <v>139</v>
      </c>
      <c r="E1017" s="28">
        <v>39716</v>
      </c>
      <c r="F1017" s="28" t="s">
        <v>168</v>
      </c>
      <c r="G1017" s="28">
        <v>1080</v>
      </c>
      <c r="H1017" s="28">
        <v>23479</v>
      </c>
      <c r="I1017" s="28">
        <v>10627</v>
      </c>
      <c r="J1017" s="29">
        <v>12852</v>
      </c>
    </row>
    <row r="1018" spans="2:10" x14ac:dyDescent="0.25">
      <c r="B1018" s="120">
        <v>1005</v>
      </c>
      <c r="C1018" s="25" t="s">
        <v>135</v>
      </c>
      <c r="D1018" s="25" t="s">
        <v>139</v>
      </c>
      <c r="E1018" s="25">
        <v>39717</v>
      </c>
      <c r="F1018" s="25" t="s">
        <v>168</v>
      </c>
      <c r="G1018" s="25">
        <v>720</v>
      </c>
      <c r="H1018" s="25">
        <v>15127</v>
      </c>
      <c r="I1018" s="25">
        <v>6098</v>
      </c>
      <c r="J1018" s="26">
        <v>9029</v>
      </c>
    </row>
    <row r="1019" spans="2:10" x14ac:dyDescent="0.25">
      <c r="B1019" s="120">
        <v>1006</v>
      </c>
      <c r="C1019" s="28" t="s">
        <v>137</v>
      </c>
      <c r="D1019" s="28" t="s">
        <v>139</v>
      </c>
      <c r="E1019" s="28">
        <v>39724</v>
      </c>
      <c r="F1019" s="28" t="s">
        <v>168</v>
      </c>
      <c r="G1019" s="28">
        <v>450</v>
      </c>
      <c r="H1019" s="28">
        <v>10265</v>
      </c>
      <c r="I1019" s="28">
        <v>4599</v>
      </c>
      <c r="J1019" s="29">
        <v>5666</v>
      </c>
    </row>
    <row r="1020" spans="2:10" x14ac:dyDescent="0.25">
      <c r="B1020" s="120">
        <v>1007</v>
      </c>
      <c r="C1020" s="25" t="s">
        <v>137</v>
      </c>
      <c r="D1020" s="25" t="s">
        <v>133</v>
      </c>
      <c r="E1020" s="25">
        <v>39097</v>
      </c>
      <c r="F1020" s="25" t="s">
        <v>168</v>
      </c>
      <c r="G1020" s="25">
        <v>120</v>
      </c>
      <c r="H1020" s="25">
        <v>2296</v>
      </c>
      <c r="I1020" s="25">
        <v>1016</v>
      </c>
      <c r="J1020" s="26">
        <v>1280</v>
      </c>
    </row>
    <row r="1021" spans="2:10" x14ac:dyDescent="0.25">
      <c r="B1021" s="120">
        <v>1008</v>
      </c>
      <c r="C1021" s="28" t="s">
        <v>132</v>
      </c>
      <c r="D1021" s="28" t="s">
        <v>133</v>
      </c>
      <c r="E1021" s="28">
        <v>39176</v>
      </c>
      <c r="F1021" s="28" t="s">
        <v>168</v>
      </c>
      <c r="G1021" s="28">
        <v>300</v>
      </c>
      <c r="H1021" s="28">
        <v>6177</v>
      </c>
      <c r="I1021" s="28">
        <v>2541</v>
      </c>
      <c r="J1021" s="29">
        <v>3636</v>
      </c>
    </row>
    <row r="1022" spans="2:10" x14ac:dyDescent="0.25">
      <c r="B1022" s="120">
        <v>1009</v>
      </c>
      <c r="C1022" s="25" t="s">
        <v>132</v>
      </c>
      <c r="D1022" s="25" t="s">
        <v>133</v>
      </c>
      <c r="E1022" s="25">
        <v>39211</v>
      </c>
      <c r="F1022" s="25" t="s">
        <v>168</v>
      </c>
      <c r="G1022" s="25">
        <v>650</v>
      </c>
      <c r="H1022" s="25">
        <v>16348</v>
      </c>
      <c r="I1022" s="25">
        <v>6643</v>
      </c>
      <c r="J1022" s="26">
        <v>9705</v>
      </c>
    </row>
    <row r="1023" spans="2:10" x14ac:dyDescent="0.25">
      <c r="B1023" s="120">
        <v>1010</v>
      </c>
      <c r="C1023" s="28" t="s">
        <v>137</v>
      </c>
      <c r="D1023" s="28" t="s">
        <v>133</v>
      </c>
      <c r="E1023" s="28">
        <v>39232</v>
      </c>
      <c r="F1023" s="28" t="s">
        <v>168</v>
      </c>
      <c r="G1023" s="28">
        <v>140</v>
      </c>
      <c r="H1023" s="28">
        <v>3168</v>
      </c>
      <c r="I1023" s="28">
        <v>1378</v>
      </c>
      <c r="J1023" s="29">
        <v>1790</v>
      </c>
    </row>
    <row r="1024" spans="2:10" x14ac:dyDescent="0.25">
      <c r="B1024" s="120">
        <v>1011</v>
      </c>
      <c r="C1024" s="25" t="s">
        <v>132</v>
      </c>
      <c r="D1024" s="25" t="s">
        <v>133</v>
      </c>
      <c r="E1024" s="25">
        <v>39483</v>
      </c>
      <c r="F1024" s="25" t="s">
        <v>168</v>
      </c>
      <c r="G1024" s="25">
        <v>559</v>
      </c>
      <c r="H1024" s="25">
        <v>14059</v>
      </c>
      <c r="I1024" s="25">
        <v>5713</v>
      </c>
      <c r="J1024" s="26">
        <v>8346</v>
      </c>
    </row>
    <row r="1025" spans="2:10" x14ac:dyDescent="0.25">
      <c r="B1025" s="120">
        <v>1012</v>
      </c>
      <c r="C1025" s="28" t="s">
        <v>132</v>
      </c>
      <c r="D1025" s="28" t="s">
        <v>133</v>
      </c>
      <c r="E1025" s="28">
        <v>39737</v>
      </c>
      <c r="F1025" s="28" t="s">
        <v>168</v>
      </c>
      <c r="G1025" s="28">
        <v>258</v>
      </c>
      <c r="H1025" s="28">
        <v>5312</v>
      </c>
      <c r="I1025" s="28">
        <v>2185</v>
      </c>
      <c r="J1025" s="29">
        <v>3127</v>
      </c>
    </row>
    <row r="1026" spans="2:10" x14ac:dyDescent="0.25">
      <c r="B1026" s="120">
        <v>1013</v>
      </c>
      <c r="C1026" s="25" t="s">
        <v>137</v>
      </c>
      <c r="D1026" s="25" t="s">
        <v>133</v>
      </c>
      <c r="E1026" s="25">
        <v>39741</v>
      </c>
      <c r="F1026" s="25" t="s">
        <v>168</v>
      </c>
      <c r="G1026" s="25">
        <v>120</v>
      </c>
      <c r="H1026" s="25">
        <v>2724</v>
      </c>
      <c r="I1026" s="25">
        <v>1185</v>
      </c>
      <c r="J1026" s="26">
        <v>1539</v>
      </c>
    </row>
    <row r="1027" spans="2:10" x14ac:dyDescent="0.25">
      <c r="B1027" s="120">
        <v>1014</v>
      </c>
      <c r="C1027" s="28" t="s">
        <v>137</v>
      </c>
      <c r="D1027" s="28" t="s">
        <v>133</v>
      </c>
      <c r="E1027" s="28">
        <v>39771</v>
      </c>
      <c r="F1027" s="28" t="s">
        <v>168</v>
      </c>
      <c r="G1027" s="28">
        <v>103</v>
      </c>
      <c r="H1027" s="28">
        <v>1975</v>
      </c>
      <c r="I1027" s="28">
        <v>874</v>
      </c>
      <c r="J1027" s="29">
        <v>1101</v>
      </c>
    </row>
    <row r="1028" spans="2:10" x14ac:dyDescent="0.25">
      <c r="B1028" s="120">
        <v>1015</v>
      </c>
      <c r="C1028" s="25" t="s">
        <v>135</v>
      </c>
      <c r="D1028" s="25" t="s">
        <v>140</v>
      </c>
      <c r="E1028" s="25">
        <v>39297</v>
      </c>
      <c r="F1028" s="25" t="s">
        <v>168</v>
      </c>
      <c r="G1028" s="25">
        <v>1040</v>
      </c>
      <c r="H1028" s="25">
        <v>23847</v>
      </c>
      <c r="I1028" s="25">
        <v>10629</v>
      </c>
      <c r="J1028" s="26">
        <v>13218</v>
      </c>
    </row>
    <row r="1029" spans="2:10" x14ac:dyDescent="0.25">
      <c r="B1029" s="120">
        <v>1016</v>
      </c>
      <c r="C1029" s="28" t="s">
        <v>135</v>
      </c>
      <c r="D1029" s="28" t="s">
        <v>140</v>
      </c>
      <c r="E1029" s="28">
        <v>39532</v>
      </c>
      <c r="F1029" s="28" t="s">
        <v>168</v>
      </c>
      <c r="G1029" s="28">
        <v>832</v>
      </c>
      <c r="H1029" s="28">
        <v>19078</v>
      </c>
      <c r="I1029" s="28">
        <v>8503</v>
      </c>
      <c r="J1029" s="29">
        <v>10575</v>
      </c>
    </row>
    <row r="1030" spans="2:10" x14ac:dyDescent="0.25">
      <c r="B1030" s="120">
        <v>1017</v>
      </c>
      <c r="C1030" s="25" t="s">
        <v>132</v>
      </c>
      <c r="D1030" s="25" t="s">
        <v>141</v>
      </c>
      <c r="E1030" s="25">
        <v>39085</v>
      </c>
      <c r="F1030" s="25" t="s">
        <v>168</v>
      </c>
      <c r="G1030" s="25">
        <v>800</v>
      </c>
      <c r="H1030" s="25">
        <v>14408</v>
      </c>
      <c r="I1030" s="25">
        <v>6776</v>
      </c>
      <c r="J1030" s="26">
        <v>7632</v>
      </c>
    </row>
    <row r="1031" spans="2:10" x14ac:dyDescent="0.25">
      <c r="B1031" s="120">
        <v>1018</v>
      </c>
      <c r="C1031" s="28" t="s">
        <v>137</v>
      </c>
      <c r="D1031" s="28" t="s">
        <v>141</v>
      </c>
      <c r="E1031" s="28">
        <v>39237</v>
      </c>
      <c r="F1031" s="28" t="s">
        <v>168</v>
      </c>
      <c r="G1031" s="28">
        <v>260</v>
      </c>
      <c r="H1031" s="28">
        <v>6165</v>
      </c>
      <c r="I1031" s="28">
        <v>2558</v>
      </c>
      <c r="J1031" s="29">
        <v>3607</v>
      </c>
    </row>
    <row r="1032" spans="2:10" x14ac:dyDescent="0.25">
      <c r="B1032" s="120">
        <v>1019</v>
      </c>
      <c r="C1032" s="25" t="s">
        <v>135</v>
      </c>
      <c r="D1032" s="25" t="s">
        <v>141</v>
      </c>
      <c r="E1032" s="25">
        <v>39246</v>
      </c>
      <c r="F1032" s="25" t="s">
        <v>168</v>
      </c>
      <c r="G1032" s="25">
        <v>280</v>
      </c>
      <c r="H1032" s="25">
        <v>5496</v>
      </c>
      <c r="I1032" s="25">
        <v>2372</v>
      </c>
      <c r="J1032" s="26">
        <v>3124</v>
      </c>
    </row>
    <row r="1033" spans="2:10" x14ac:dyDescent="0.25">
      <c r="B1033" s="120">
        <v>1020</v>
      </c>
      <c r="C1033" s="28" t="s">
        <v>137</v>
      </c>
      <c r="D1033" s="28" t="s">
        <v>141</v>
      </c>
      <c r="E1033" s="28">
        <v>39276</v>
      </c>
      <c r="F1033" s="28" t="s">
        <v>168</v>
      </c>
      <c r="G1033" s="28">
        <v>720</v>
      </c>
      <c r="H1033" s="28">
        <v>15998</v>
      </c>
      <c r="I1033" s="28">
        <v>7085</v>
      </c>
      <c r="J1033" s="29">
        <v>8913</v>
      </c>
    </row>
    <row r="1034" spans="2:10" x14ac:dyDescent="0.25">
      <c r="B1034" s="120">
        <v>1021</v>
      </c>
      <c r="C1034" s="25" t="s">
        <v>132</v>
      </c>
      <c r="D1034" s="25" t="s">
        <v>141</v>
      </c>
      <c r="E1034" s="25">
        <v>39332</v>
      </c>
      <c r="F1034" s="25" t="s">
        <v>168</v>
      </c>
      <c r="G1034" s="25">
        <v>240</v>
      </c>
      <c r="H1034" s="25">
        <v>4560</v>
      </c>
      <c r="I1034" s="25">
        <v>2033</v>
      </c>
      <c r="J1034" s="26">
        <v>2527</v>
      </c>
    </row>
    <row r="1035" spans="2:10" x14ac:dyDescent="0.25">
      <c r="B1035" s="120">
        <v>1022</v>
      </c>
      <c r="C1035" s="28" t="s">
        <v>135</v>
      </c>
      <c r="D1035" s="28" t="s">
        <v>141</v>
      </c>
      <c r="E1035" s="28">
        <v>39336</v>
      </c>
      <c r="F1035" s="28" t="s">
        <v>168</v>
      </c>
      <c r="G1035" s="28">
        <v>600</v>
      </c>
      <c r="H1035" s="28">
        <v>12282</v>
      </c>
      <c r="I1035" s="28">
        <v>5904</v>
      </c>
      <c r="J1035" s="29">
        <v>6378</v>
      </c>
    </row>
    <row r="1036" spans="2:10" x14ac:dyDescent="0.25">
      <c r="B1036" s="120">
        <v>1023</v>
      </c>
      <c r="C1036" s="25" t="s">
        <v>135</v>
      </c>
      <c r="D1036" s="25" t="s">
        <v>141</v>
      </c>
      <c r="E1036" s="25">
        <v>39349</v>
      </c>
      <c r="F1036" s="25" t="s">
        <v>168</v>
      </c>
      <c r="G1036" s="25">
        <v>400</v>
      </c>
      <c r="H1036" s="25">
        <v>8368</v>
      </c>
      <c r="I1036" s="25">
        <v>3388</v>
      </c>
      <c r="J1036" s="26">
        <v>4980</v>
      </c>
    </row>
    <row r="1037" spans="2:10" x14ac:dyDescent="0.25">
      <c r="B1037" s="120">
        <v>1024</v>
      </c>
      <c r="C1037" s="28" t="s">
        <v>137</v>
      </c>
      <c r="D1037" s="28" t="s">
        <v>141</v>
      </c>
      <c r="E1037" s="28">
        <v>39427</v>
      </c>
      <c r="F1037" s="28" t="s">
        <v>168</v>
      </c>
      <c r="G1037" s="28">
        <v>900</v>
      </c>
      <c r="H1037" s="28">
        <v>20349</v>
      </c>
      <c r="I1037" s="28">
        <v>8856</v>
      </c>
      <c r="J1037" s="29">
        <v>11493</v>
      </c>
    </row>
    <row r="1038" spans="2:10" x14ac:dyDescent="0.25">
      <c r="B1038" s="120">
        <v>1025</v>
      </c>
      <c r="C1038" s="25" t="s">
        <v>137</v>
      </c>
      <c r="D1038" s="25" t="s">
        <v>141</v>
      </c>
      <c r="E1038" s="25">
        <v>39435</v>
      </c>
      <c r="F1038" s="25" t="s">
        <v>168</v>
      </c>
      <c r="G1038" s="25">
        <v>600</v>
      </c>
      <c r="H1038" s="25">
        <v>13206</v>
      </c>
      <c r="I1038" s="25">
        <v>5904</v>
      </c>
      <c r="J1038" s="26">
        <v>7302</v>
      </c>
    </row>
    <row r="1039" spans="2:10" x14ac:dyDescent="0.25">
      <c r="B1039" s="120">
        <v>1026</v>
      </c>
      <c r="C1039" s="28" t="s">
        <v>135</v>
      </c>
      <c r="D1039" s="28" t="s">
        <v>141</v>
      </c>
      <c r="E1039" s="28">
        <v>39569</v>
      </c>
      <c r="F1039" s="28" t="s">
        <v>168</v>
      </c>
      <c r="G1039" s="28">
        <v>480</v>
      </c>
      <c r="H1039" s="28">
        <v>10042</v>
      </c>
      <c r="I1039" s="28">
        <v>4066</v>
      </c>
      <c r="J1039" s="29">
        <v>5976</v>
      </c>
    </row>
    <row r="1040" spans="2:10" x14ac:dyDescent="0.25">
      <c r="B1040" s="120">
        <v>1027</v>
      </c>
      <c r="C1040" s="25" t="s">
        <v>137</v>
      </c>
      <c r="D1040" s="25" t="s">
        <v>141</v>
      </c>
      <c r="E1040" s="25">
        <v>39580</v>
      </c>
      <c r="F1040" s="25" t="s">
        <v>168</v>
      </c>
      <c r="G1040" s="25">
        <v>1080</v>
      </c>
      <c r="H1040" s="25">
        <v>24419</v>
      </c>
      <c r="I1040" s="25">
        <v>10627</v>
      </c>
      <c r="J1040" s="26">
        <v>13792</v>
      </c>
    </row>
    <row r="1041" spans="2:10" x14ac:dyDescent="0.25">
      <c r="B1041" s="120">
        <v>1028</v>
      </c>
      <c r="C1041" s="28" t="s">
        <v>132</v>
      </c>
      <c r="D1041" s="28" t="s">
        <v>141</v>
      </c>
      <c r="E1041" s="28">
        <v>39583</v>
      </c>
      <c r="F1041" s="28" t="s">
        <v>168</v>
      </c>
      <c r="G1041" s="28">
        <v>960</v>
      </c>
      <c r="H1041" s="28">
        <v>17290</v>
      </c>
      <c r="I1041" s="28">
        <v>8131</v>
      </c>
      <c r="J1041" s="29">
        <v>9159</v>
      </c>
    </row>
    <row r="1042" spans="2:10" x14ac:dyDescent="0.25">
      <c r="B1042" s="120">
        <v>1029</v>
      </c>
      <c r="C1042" s="25" t="s">
        <v>132</v>
      </c>
      <c r="D1042" s="25" t="s">
        <v>141</v>
      </c>
      <c r="E1042" s="25">
        <v>39596</v>
      </c>
      <c r="F1042" s="25" t="s">
        <v>168</v>
      </c>
      <c r="G1042" s="25">
        <v>288</v>
      </c>
      <c r="H1042" s="25">
        <v>5472</v>
      </c>
      <c r="I1042" s="25">
        <v>2440</v>
      </c>
      <c r="J1042" s="26">
        <v>3032</v>
      </c>
    </row>
    <row r="1043" spans="2:10" x14ac:dyDescent="0.25">
      <c r="B1043" s="120">
        <v>1030</v>
      </c>
      <c r="C1043" s="28" t="s">
        <v>135</v>
      </c>
      <c r="D1043" s="28" t="s">
        <v>141</v>
      </c>
      <c r="E1043" s="28">
        <v>39652</v>
      </c>
      <c r="F1043" s="28" t="s">
        <v>168</v>
      </c>
      <c r="G1043" s="28">
        <v>720</v>
      </c>
      <c r="H1043" s="28">
        <v>14738</v>
      </c>
      <c r="I1043" s="28">
        <v>7085</v>
      </c>
      <c r="J1043" s="29">
        <v>7653</v>
      </c>
    </row>
    <row r="1044" spans="2:10" x14ac:dyDescent="0.25">
      <c r="B1044" s="120">
        <v>1031</v>
      </c>
      <c r="C1044" s="25" t="s">
        <v>137</v>
      </c>
      <c r="D1044" s="25" t="s">
        <v>141</v>
      </c>
      <c r="E1044" s="25">
        <v>39673</v>
      </c>
      <c r="F1044" s="25" t="s">
        <v>168</v>
      </c>
      <c r="G1044" s="25">
        <v>720</v>
      </c>
      <c r="H1044" s="25">
        <v>15847</v>
      </c>
      <c r="I1044" s="25">
        <v>7085</v>
      </c>
      <c r="J1044" s="26">
        <v>8762</v>
      </c>
    </row>
    <row r="1045" spans="2:10" x14ac:dyDescent="0.25">
      <c r="B1045" s="120">
        <v>1032</v>
      </c>
      <c r="C1045" s="28" t="s">
        <v>137</v>
      </c>
      <c r="D1045" s="28" t="s">
        <v>141</v>
      </c>
      <c r="E1045" s="28">
        <v>39695</v>
      </c>
      <c r="F1045" s="28" t="s">
        <v>168</v>
      </c>
      <c r="G1045" s="28">
        <v>312</v>
      </c>
      <c r="H1045" s="28">
        <v>7398</v>
      </c>
      <c r="I1045" s="28">
        <v>3070</v>
      </c>
      <c r="J1045" s="29">
        <v>4328</v>
      </c>
    </row>
    <row r="1046" spans="2:10" x14ac:dyDescent="0.25">
      <c r="B1046" s="120">
        <v>1033</v>
      </c>
      <c r="C1046" s="25" t="s">
        <v>135</v>
      </c>
      <c r="D1046" s="25" t="s">
        <v>141</v>
      </c>
      <c r="E1046" s="25">
        <v>39758</v>
      </c>
      <c r="F1046" s="25" t="s">
        <v>168</v>
      </c>
      <c r="G1046" s="25">
        <v>336</v>
      </c>
      <c r="H1046" s="25">
        <v>6595</v>
      </c>
      <c r="I1046" s="25">
        <v>2846</v>
      </c>
      <c r="J1046" s="26">
        <v>3749</v>
      </c>
    </row>
    <row r="1047" spans="2:10" x14ac:dyDescent="0.25">
      <c r="B1047" s="120">
        <v>1034</v>
      </c>
      <c r="C1047" s="28" t="s">
        <v>137</v>
      </c>
      <c r="D1047" s="28" t="s">
        <v>141</v>
      </c>
      <c r="E1047" s="28">
        <v>39799</v>
      </c>
      <c r="F1047" s="28" t="s">
        <v>168</v>
      </c>
      <c r="G1047" s="28">
        <v>864</v>
      </c>
      <c r="H1047" s="28">
        <v>19198</v>
      </c>
      <c r="I1047" s="28">
        <v>8502</v>
      </c>
      <c r="J1047" s="29">
        <v>10696</v>
      </c>
    </row>
    <row r="1048" spans="2:10" x14ac:dyDescent="0.25">
      <c r="B1048" s="120">
        <v>1035</v>
      </c>
      <c r="C1048" s="25" t="s">
        <v>137</v>
      </c>
      <c r="D1048" s="25" t="s">
        <v>134</v>
      </c>
      <c r="E1048" s="25">
        <v>39120</v>
      </c>
      <c r="F1048" s="25" t="s">
        <v>168</v>
      </c>
      <c r="G1048" s="25">
        <v>150</v>
      </c>
      <c r="H1048" s="25">
        <v>2973</v>
      </c>
      <c r="I1048" s="25">
        <v>1271</v>
      </c>
      <c r="J1048" s="26">
        <v>1702</v>
      </c>
    </row>
    <row r="1049" spans="2:10" x14ac:dyDescent="0.25">
      <c r="B1049" s="120">
        <v>1036</v>
      </c>
      <c r="C1049" s="28" t="s">
        <v>135</v>
      </c>
      <c r="D1049" s="28" t="s">
        <v>134</v>
      </c>
      <c r="E1049" s="28">
        <v>39218</v>
      </c>
      <c r="F1049" s="28" t="s">
        <v>168</v>
      </c>
      <c r="G1049" s="28">
        <v>540</v>
      </c>
      <c r="H1049" s="28">
        <v>11394</v>
      </c>
      <c r="I1049" s="28">
        <v>5314</v>
      </c>
      <c r="J1049" s="29">
        <v>6080</v>
      </c>
    </row>
    <row r="1050" spans="2:10" x14ac:dyDescent="0.25">
      <c r="B1050" s="120">
        <v>1037</v>
      </c>
      <c r="C1050" s="25" t="s">
        <v>137</v>
      </c>
      <c r="D1050" s="25" t="s">
        <v>134</v>
      </c>
      <c r="E1050" s="25">
        <v>39331</v>
      </c>
      <c r="F1050" s="25" t="s">
        <v>168</v>
      </c>
      <c r="G1050" s="25">
        <v>70</v>
      </c>
      <c r="H1050" s="25">
        <v>1783</v>
      </c>
      <c r="I1050" s="25">
        <v>715</v>
      </c>
      <c r="J1050" s="26">
        <v>1068</v>
      </c>
    </row>
    <row r="1051" spans="2:10" x14ac:dyDescent="0.25">
      <c r="B1051" s="120">
        <v>1038</v>
      </c>
      <c r="C1051" s="28" t="s">
        <v>137</v>
      </c>
      <c r="D1051" s="28" t="s">
        <v>134</v>
      </c>
      <c r="E1051" s="28">
        <v>39331</v>
      </c>
      <c r="F1051" s="28" t="s">
        <v>168</v>
      </c>
      <c r="G1051" s="28">
        <v>140</v>
      </c>
      <c r="H1051" s="28">
        <v>2570</v>
      </c>
      <c r="I1051" s="28">
        <v>1186</v>
      </c>
      <c r="J1051" s="29">
        <v>1384</v>
      </c>
    </row>
    <row r="1052" spans="2:10" x14ac:dyDescent="0.25">
      <c r="B1052" s="120">
        <v>1039</v>
      </c>
      <c r="C1052" s="25" t="s">
        <v>137</v>
      </c>
      <c r="D1052" s="25" t="s">
        <v>134</v>
      </c>
      <c r="E1052" s="25">
        <v>39461</v>
      </c>
      <c r="F1052" s="25" t="s">
        <v>168</v>
      </c>
      <c r="G1052" s="25">
        <v>102</v>
      </c>
      <c r="H1052" s="25">
        <v>1876</v>
      </c>
      <c r="I1052" s="25">
        <v>866</v>
      </c>
      <c r="J1052" s="26">
        <v>1010</v>
      </c>
    </row>
    <row r="1053" spans="2:10" x14ac:dyDescent="0.25">
      <c r="B1053" s="120">
        <v>1040</v>
      </c>
      <c r="C1053" s="28" t="s">
        <v>137</v>
      </c>
      <c r="D1053" s="28" t="s">
        <v>134</v>
      </c>
      <c r="E1053" s="28">
        <v>39554</v>
      </c>
      <c r="F1053" s="28" t="s">
        <v>168</v>
      </c>
      <c r="G1053" s="28">
        <v>51</v>
      </c>
      <c r="H1053" s="28">
        <v>1302</v>
      </c>
      <c r="I1053" s="28">
        <v>522</v>
      </c>
      <c r="J1053" s="29">
        <v>780</v>
      </c>
    </row>
    <row r="1054" spans="2:10" x14ac:dyDescent="0.25">
      <c r="B1054" s="120">
        <v>1041</v>
      </c>
      <c r="C1054" s="25" t="s">
        <v>135</v>
      </c>
      <c r="D1054" s="25" t="s">
        <v>134</v>
      </c>
      <c r="E1054" s="25">
        <v>39589</v>
      </c>
      <c r="F1054" s="25" t="s">
        <v>168</v>
      </c>
      <c r="G1054" s="25">
        <v>394</v>
      </c>
      <c r="H1054" s="25">
        <v>8318</v>
      </c>
      <c r="I1054" s="25">
        <v>3879</v>
      </c>
      <c r="J1054" s="26">
        <v>4439</v>
      </c>
    </row>
    <row r="1055" spans="2:10" x14ac:dyDescent="0.25">
      <c r="B1055" s="120">
        <v>1042</v>
      </c>
      <c r="C1055" s="28" t="s">
        <v>137</v>
      </c>
      <c r="D1055" s="28" t="s">
        <v>134</v>
      </c>
      <c r="E1055" s="28">
        <v>39727</v>
      </c>
      <c r="F1055" s="28" t="s">
        <v>168</v>
      </c>
      <c r="G1055" s="28">
        <v>110</v>
      </c>
      <c r="H1055" s="28">
        <v>2170</v>
      </c>
      <c r="I1055" s="28">
        <v>928</v>
      </c>
      <c r="J1055" s="29">
        <v>1242</v>
      </c>
    </row>
    <row r="1056" spans="2:10" x14ac:dyDescent="0.25">
      <c r="B1056" s="120">
        <v>1043</v>
      </c>
      <c r="C1056" s="25" t="s">
        <v>137</v>
      </c>
      <c r="D1056" s="25" t="s">
        <v>142</v>
      </c>
      <c r="E1056" s="25">
        <v>39084</v>
      </c>
      <c r="F1056" s="25" t="s">
        <v>168</v>
      </c>
      <c r="G1056" s="25">
        <v>140</v>
      </c>
      <c r="H1056" s="25">
        <v>2628</v>
      </c>
      <c r="I1056" s="25">
        <v>1186</v>
      </c>
      <c r="J1056" s="26">
        <v>1442</v>
      </c>
    </row>
    <row r="1057" spans="2:10" x14ac:dyDescent="0.25">
      <c r="B1057" s="120">
        <v>1044</v>
      </c>
      <c r="C1057" s="28" t="s">
        <v>135</v>
      </c>
      <c r="D1057" s="28" t="s">
        <v>142</v>
      </c>
      <c r="E1057" s="28">
        <v>39140</v>
      </c>
      <c r="F1057" s="28" t="s">
        <v>168</v>
      </c>
      <c r="G1057" s="28">
        <v>50</v>
      </c>
      <c r="H1057" s="28">
        <v>1110</v>
      </c>
      <c r="I1057" s="28">
        <v>492</v>
      </c>
      <c r="J1057" s="29">
        <v>618</v>
      </c>
    </row>
    <row r="1058" spans="2:10" x14ac:dyDescent="0.25">
      <c r="B1058" s="120">
        <v>1045</v>
      </c>
      <c r="C1058" s="25" t="s">
        <v>132</v>
      </c>
      <c r="D1058" s="25" t="s">
        <v>142</v>
      </c>
      <c r="E1058" s="25">
        <v>39146</v>
      </c>
      <c r="F1058" s="25" t="s">
        <v>168</v>
      </c>
      <c r="G1058" s="25">
        <v>800</v>
      </c>
      <c r="H1058" s="25">
        <v>14216</v>
      </c>
      <c r="I1058" s="25">
        <v>6776</v>
      </c>
      <c r="J1058" s="26">
        <v>7440</v>
      </c>
    </row>
    <row r="1059" spans="2:10" x14ac:dyDescent="0.25">
      <c r="B1059" s="120">
        <v>1046</v>
      </c>
      <c r="C1059" s="28" t="s">
        <v>135</v>
      </c>
      <c r="D1059" s="28" t="s">
        <v>142</v>
      </c>
      <c r="E1059" s="28">
        <v>39160</v>
      </c>
      <c r="F1059" s="28" t="s">
        <v>168</v>
      </c>
      <c r="G1059" s="28">
        <v>240</v>
      </c>
      <c r="H1059" s="28">
        <v>4766</v>
      </c>
      <c r="I1059" s="28">
        <v>2033</v>
      </c>
      <c r="J1059" s="29">
        <v>2733</v>
      </c>
    </row>
    <row r="1060" spans="2:10" x14ac:dyDescent="0.25">
      <c r="B1060" s="120">
        <v>1047</v>
      </c>
      <c r="C1060" s="25" t="s">
        <v>137</v>
      </c>
      <c r="D1060" s="25" t="s">
        <v>142</v>
      </c>
      <c r="E1060" s="25">
        <v>39196</v>
      </c>
      <c r="F1060" s="25" t="s">
        <v>168</v>
      </c>
      <c r="G1060" s="25">
        <v>400</v>
      </c>
      <c r="H1060" s="25">
        <v>9156</v>
      </c>
      <c r="I1060" s="25">
        <v>4088</v>
      </c>
      <c r="J1060" s="26">
        <v>5068</v>
      </c>
    </row>
    <row r="1061" spans="2:10" x14ac:dyDescent="0.25">
      <c r="B1061" s="120">
        <v>1048</v>
      </c>
      <c r="C1061" s="28" t="s">
        <v>135</v>
      </c>
      <c r="D1061" s="28" t="s">
        <v>142</v>
      </c>
      <c r="E1061" s="28">
        <v>39205</v>
      </c>
      <c r="F1061" s="28" t="s">
        <v>168</v>
      </c>
      <c r="G1061" s="28">
        <v>630</v>
      </c>
      <c r="H1061" s="28">
        <v>11346</v>
      </c>
      <c r="I1061" s="28">
        <v>5336</v>
      </c>
      <c r="J1061" s="29">
        <v>6010</v>
      </c>
    </row>
    <row r="1062" spans="2:10" x14ac:dyDescent="0.25">
      <c r="B1062" s="120">
        <v>1049</v>
      </c>
      <c r="C1062" s="25" t="s">
        <v>135</v>
      </c>
      <c r="D1062" s="25" t="s">
        <v>142</v>
      </c>
      <c r="E1062" s="25">
        <v>39246</v>
      </c>
      <c r="F1062" s="25" t="s">
        <v>168</v>
      </c>
      <c r="G1062" s="25">
        <v>450</v>
      </c>
      <c r="H1062" s="25">
        <v>9796</v>
      </c>
      <c r="I1062" s="25">
        <v>4599</v>
      </c>
      <c r="J1062" s="26">
        <v>5197</v>
      </c>
    </row>
    <row r="1063" spans="2:10" x14ac:dyDescent="0.25">
      <c r="B1063" s="120">
        <v>1050</v>
      </c>
      <c r="C1063" s="28" t="s">
        <v>135</v>
      </c>
      <c r="D1063" s="28" t="s">
        <v>142</v>
      </c>
      <c r="E1063" s="28">
        <v>39267</v>
      </c>
      <c r="F1063" s="28" t="s">
        <v>168</v>
      </c>
      <c r="G1063" s="28">
        <v>720</v>
      </c>
      <c r="H1063" s="28">
        <v>15674</v>
      </c>
      <c r="I1063" s="28">
        <v>7085</v>
      </c>
      <c r="J1063" s="29">
        <v>8589</v>
      </c>
    </row>
    <row r="1064" spans="2:10" x14ac:dyDescent="0.25">
      <c r="B1064" s="120">
        <v>1051</v>
      </c>
      <c r="C1064" s="25" t="s">
        <v>137</v>
      </c>
      <c r="D1064" s="25" t="s">
        <v>142</v>
      </c>
      <c r="E1064" s="25">
        <v>39272</v>
      </c>
      <c r="F1064" s="25" t="s">
        <v>168</v>
      </c>
      <c r="G1064" s="25">
        <v>600</v>
      </c>
      <c r="H1064" s="25">
        <v>12456</v>
      </c>
      <c r="I1064" s="25">
        <v>6132</v>
      </c>
      <c r="J1064" s="26">
        <v>6324</v>
      </c>
    </row>
    <row r="1065" spans="2:10" x14ac:dyDescent="0.25">
      <c r="B1065" s="120">
        <v>1052</v>
      </c>
      <c r="C1065" s="28" t="s">
        <v>135</v>
      </c>
      <c r="D1065" s="28" t="s">
        <v>142</v>
      </c>
      <c r="E1065" s="28">
        <v>39281</v>
      </c>
      <c r="F1065" s="28" t="s">
        <v>168</v>
      </c>
      <c r="G1065" s="28">
        <v>260</v>
      </c>
      <c r="H1065" s="28">
        <v>5213</v>
      </c>
      <c r="I1065" s="28">
        <v>2202</v>
      </c>
      <c r="J1065" s="29">
        <v>3011</v>
      </c>
    </row>
    <row r="1066" spans="2:10" x14ac:dyDescent="0.25">
      <c r="B1066" s="120">
        <v>1053</v>
      </c>
      <c r="C1066" s="25" t="s">
        <v>135</v>
      </c>
      <c r="D1066" s="25" t="s">
        <v>142</v>
      </c>
      <c r="E1066" s="25">
        <v>39343</v>
      </c>
      <c r="F1066" s="25" t="s">
        <v>168</v>
      </c>
      <c r="G1066" s="25">
        <v>600</v>
      </c>
      <c r="H1066" s="25">
        <v>15060</v>
      </c>
      <c r="I1066" s="25">
        <v>6132</v>
      </c>
      <c r="J1066" s="26">
        <v>8928</v>
      </c>
    </row>
    <row r="1067" spans="2:10" x14ac:dyDescent="0.25">
      <c r="B1067" s="120">
        <v>1054</v>
      </c>
      <c r="C1067" s="28" t="s">
        <v>135</v>
      </c>
      <c r="D1067" s="28" t="s">
        <v>142</v>
      </c>
      <c r="E1067" s="28">
        <v>39484</v>
      </c>
      <c r="F1067" s="28" t="s">
        <v>168</v>
      </c>
      <c r="G1067" s="28">
        <v>552</v>
      </c>
      <c r="H1067" s="28">
        <v>13855</v>
      </c>
      <c r="I1067" s="28">
        <v>5641</v>
      </c>
      <c r="J1067" s="29">
        <v>8214</v>
      </c>
    </row>
    <row r="1068" spans="2:10" x14ac:dyDescent="0.25">
      <c r="B1068" s="120">
        <v>1055</v>
      </c>
      <c r="C1068" s="25" t="s">
        <v>132</v>
      </c>
      <c r="D1068" s="25" t="s">
        <v>142</v>
      </c>
      <c r="E1068" s="25">
        <v>39490</v>
      </c>
      <c r="F1068" s="25" t="s">
        <v>168</v>
      </c>
      <c r="G1068" s="25">
        <v>736</v>
      </c>
      <c r="H1068" s="25">
        <v>13079</v>
      </c>
      <c r="I1068" s="25">
        <v>6234</v>
      </c>
      <c r="J1068" s="26">
        <v>6845</v>
      </c>
    </row>
    <row r="1069" spans="2:10" x14ac:dyDescent="0.25">
      <c r="B1069" s="120">
        <v>1056</v>
      </c>
      <c r="C1069" s="28" t="s">
        <v>135</v>
      </c>
      <c r="D1069" s="28" t="s">
        <v>142</v>
      </c>
      <c r="E1069" s="28">
        <v>39493</v>
      </c>
      <c r="F1069" s="28" t="s">
        <v>168</v>
      </c>
      <c r="G1069" s="28">
        <v>662</v>
      </c>
      <c r="H1069" s="28">
        <v>14420</v>
      </c>
      <c r="I1069" s="28">
        <v>6518</v>
      </c>
      <c r="J1069" s="29">
        <v>7902</v>
      </c>
    </row>
    <row r="1070" spans="2:10" x14ac:dyDescent="0.25">
      <c r="B1070" s="120">
        <v>1057</v>
      </c>
      <c r="C1070" s="25" t="s">
        <v>135</v>
      </c>
      <c r="D1070" s="25" t="s">
        <v>142</v>
      </c>
      <c r="E1070" s="25">
        <v>39553</v>
      </c>
      <c r="F1070" s="25" t="s">
        <v>168</v>
      </c>
      <c r="G1070" s="25">
        <v>221</v>
      </c>
      <c r="H1070" s="25">
        <v>4385</v>
      </c>
      <c r="I1070" s="25">
        <v>1870</v>
      </c>
      <c r="J1070" s="26">
        <v>2515</v>
      </c>
    </row>
    <row r="1071" spans="2:10" x14ac:dyDescent="0.25">
      <c r="B1071" s="120">
        <v>1058</v>
      </c>
      <c r="C1071" s="28" t="s">
        <v>137</v>
      </c>
      <c r="D1071" s="28" t="s">
        <v>142</v>
      </c>
      <c r="E1071" s="28">
        <v>39573</v>
      </c>
      <c r="F1071" s="28" t="s">
        <v>168</v>
      </c>
      <c r="G1071" s="28">
        <v>129</v>
      </c>
      <c r="H1071" s="28">
        <v>2418</v>
      </c>
      <c r="I1071" s="28">
        <v>1091</v>
      </c>
      <c r="J1071" s="29">
        <v>1327</v>
      </c>
    </row>
    <row r="1072" spans="2:10" x14ac:dyDescent="0.25">
      <c r="B1072" s="120">
        <v>1059</v>
      </c>
      <c r="C1072" s="25" t="s">
        <v>135</v>
      </c>
      <c r="D1072" s="25" t="s">
        <v>142</v>
      </c>
      <c r="E1072" s="25">
        <v>39583</v>
      </c>
      <c r="F1072" s="25" t="s">
        <v>168</v>
      </c>
      <c r="G1072" s="25">
        <v>46</v>
      </c>
      <c r="H1072" s="25">
        <v>1021</v>
      </c>
      <c r="I1072" s="25">
        <v>453</v>
      </c>
      <c r="J1072" s="26">
        <v>568</v>
      </c>
    </row>
    <row r="1073" spans="2:10" x14ac:dyDescent="0.25">
      <c r="B1073" s="120">
        <v>1060</v>
      </c>
      <c r="C1073" s="28" t="s">
        <v>135</v>
      </c>
      <c r="D1073" s="28" t="s">
        <v>142</v>
      </c>
      <c r="E1073" s="28">
        <v>39637</v>
      </c>
      <c r="F1073" s="28" t="s">
        <v>168</v>
      </c>
      <c r="G1073" s="28">
        <v>239</v>
      </c>
      <c r="H1073" s="28">
        <v>4796</v>
      </c>
      <c r="I1073" s="28">
        <v>2026</v>
      </c>
      <c r="J1073" s="29">
        <v>2770</v>
      </c>
    </row>
    <row r="1074" spans="2:10" x14ac:dyDescent="0.25">
      <c r="B1074" s="120">
        <v>1061</v>
      </c>
      <c r="C1074" s="25" t="s">
        <v>137</v>
      </c>
      <c r="D1074" s="25" t="s">
        <v>142</v>
      </c>
      <c r="E1074" s="25">
        <v>39637</v>
      </c>
      <c r="F1074" s="25" t="s">
        <v>168</v>
      </c>
      <c r="G1074" s="25">
        <v>552</v>
      </c>
      <c r="H1074" s="25">
        <v>11460</v>
      </c>
      <c r="I1074" s="25">
        <v>5641</v>
      </c>
      <c r="J1074" s="26">
        <v>5819</v>
      </c>
    </row>
    <row r="1075" spans="2:10" x14ac:dyDescent="0.25">
      <c r="B1075" s="120">
        <v>1062</v>
      </c>
      <c r="C1075" s="28" t="s">
        <v>135</v>
      </c>
      <c r="D1075" s="28" t="s">
        <v>142</v>
      </c>
      <c r="E1075" s="28">
        <v>39699</v>
      </c>
      <c r="F1075" s="28" t="s">
        <v>168</v>
      </c>
      <c r="G1075" s="28">
        <v>414</v>
      </c>
      <c r="H1075" s="28">
        <v>9012</v>
      </c>
      <c r="I1075" s="28">
        <v>4231</v>
      </c>
      <c r="J1075" s="29">
        <v>4781</v>
      </c>
    </row>
    <row r="1076" spans="2:10" x14ac:dyDescent="0.25">
      <c r="B1076" s="120">
        <v>1063</v>
      </c>
      <c r="C1076" s="25" t="s">
        <v>135</v>
      </c>
      <c r="D1076" s="25" t="s">
        <v>142</v>
      </c>
      <c r="E1076" s="25">
        <v>39773</v>
      </c>
      <c r="F1076" s="25" t="s">
        <v>168</v>
      </c>
      <c r="G1076" s="25">
        <v>580</v>
      </c>
      <c r="H1076" s="25">
        <v>10438</v>
      </c>
      <c r="I1076" s="25">
        <v>4909</v>
      </c>
      <c r="J1076" s="26">
        <v>5529</v>
      </c>
    </row>
    <row r="1077" spans="2:10" x14ac:dyDescent="0.25">
      <c r="B1077" s="120">
        <v>1064</v>
      </c>
      <c r="C1077" s="28" t="s">
        <v>137</v>
      </c>
      <c r="D1077" s="28" t="s">
        <v>142</v>
      </c>
      <c r="E1077" s="28">
        <v>39791</v>
      </c>
      <c r="F1077" s="28" t="s">
        <v>168</v>
      </c>
      <c r="G1077" s="28">
        <v>368</v>
      </c>
      <c r="H1077" s="28">
        <v>8424</v>
      </c>
      <c r="I1077" s="28">
        <v>3761</v>
      </c>
      <c r="J1077" s="29">
        <v>4663</v>
      </c>
    </row>
    <row r="1078" spans="2:10" x14ac:dyDescent="0.25">
      <c r="B1078" s="120">
        <v>1065</v>
      </c>
      <c r="C1078" s="25" t="s">
        <v>132</v>
      </c>
      <c r="D1078" s="25" t="s">
        <v>136</v>
      </c>
      <c r="E1078" s="25">
        <v>39090</v>
      </c>
      <c r="F1078" s="25" t="s">
        <v>168</v>
      </c>
      <c r="G1078" s="25">
        <v>640</v>
      </c>
      <c r="H1078" s="25">
        <v>13485</v>
      </c>
      <c r="I1078" s="25">
        <v>5421</v>
      </c>
      <c r="J1078" s="26">
        <v>8064</v>
      </c>
    </row>
    <row r="1079" spans="2:10" x14ac:dyDescent="0.25">
      <c r="B1079" s="120">
        <v>1066</v>
      </c>
      <c r="C1079" s="28" t="s">
        <v>137</v>
      </c>
      <c r="D1079" s="28" t="s">
        <v>136</v>
      </c>
      <c r="E1079" s="28">
        <v>39104</v>
      </c>
      <c r="F1079" s="28" t="s">
        <v>168</v>
      </c>
      <c r="G1079" s="28">
        <v>140</v>
      </c>
      <c r="H1079" s="28">
        <v>3132</v>
      </c>
      <c r="I1079" s="28">
        <v>1378</v>
      </c>
      <c r="J1079" s="29">
        <v>1754</v>
      </c>
    </row>
    <row r="1080" spans="2:10" x14ac:dyDescent="0.25">
      <c r="B1080" s="120">
        <v>1067</v>
      </c>
      <c r="C1080" s="25" t="s">
        <v>135</v>
      </c>
      <c r="D1080" s="25" t="s">
        <v>136</v>
      </c>
      <c r="E1080" s="25">
        <v>39188</v>
      </c>
      <c r="F1080" s="25" t="s">
        <v>168</v>
      </c>
      <c r="G1080" s="25">
        <v>900</v>
      </c>
      <c r="H1080" s="25">
        <v>20313</v>
      </c>
      <c r="I1080" s="25">
        <v>9198</v>
      </c>
      <c r="J1080" s="26">
        <v>11115</v>
      </c>
    </row>
    <row r="1081" spans="2:10" x14ac:dyDescent="0.25">
      <c r="B1081" s="120">
        <v>1068</v>
      </c>
      <c r="C1081" s="28" t="s">
        <v>135</v>
      </c>
      <c r="D1081" s="28" t="s">
        <v>136</v>
      </c>
      <c r="E1081" s="28">
        <v>39192</v>
      </c>
      <c r="F1081" s="28" t="s">
        <v>168</v>
      </c>
      <c r="G1081" s="28">
        <v>140</v>
      </c>
      <c r="H1081" s="28">
        <v>3185</v>
      </c>
      <c r="I1081" s="28">
        <v>1431</v>
      </c>
      <c r="J1081" s="29">
        <v>1754</v>
      </c>
    </row>
    <row r="1082" spans="2:10" x14ac:dyDescent="0.25">
      <c r="B1082" s="120">
        <v>1069</v>
      </c>
      <c r="C1082" s="25" t="s">
        <v>132</v>
      </c>
      <c r="D1082" s="25" t="s">
        <v>136</v>
      </c>
      <c r="E1082" s="25">
        <v>39262</v>
      </c>
      <c r="F1082" s="25" t="s">
        <v>168</v>
      </c>
      <c r="G1082" s="25">
        <v>750</v>
      </c>
      <c r="H1082" s="25">
        <v>19133</v>
      </c>
      <c r="I1082" s="25">
        <v>7665</v>
      </c>
      <c r="J1082" s="26">
        <v>11468</v>
      </c>
    </row>
    <row r="1083" spans="2:10" x14ac:dyDescent="0.25">
      <c r="B1083" s="120">
        <v>1070</v>
      </c>
      <c r="C1083" s="28" t="s">
        <v>132</v>
      </c>
      <c r="D1083" s="28" t="s">
        <v>136</v>
      </c>
      <c r="E1083" s="28">
        <v>39310</v>
      </c>
      <c r="F1083" s="28" t="s">
        <v>168</v>
      </c>
      <c r="G1083" s="28">
        <v>130</v>
      </c>
      <c r="H1083" s="28">
        <v>2804</v>
      </c>
      <c r="I1083" s="28">
        <v>1279</v>
      </c>
      <c r="J1083" s="29">
        <v>1525</v>
      </c>
    </row>
    <row r="1084" spans="2:10" x14ac:dyDescent="0.25">
      <c r="B1084" s="120">
        <v>1071</v>
      </c>
      <c r="C1084" s="25" t="s">
        <v>132</v>
      </c>
      <c r="D1084" s="25" t="s">
        <v>136</v>
      </c>
      <c r="E1084" s="25">
        <v>39328</v>
      </c>
      <c r="F1084" s="25" t="s">
        <v>168</v>
      </c>
      <c r="G1084" s="25">
        <v>800</v>
      </c>
      <c r="H1084" s="25">
        <v>17496</v>
      </c>
      <c r="I1084" s="25">
        <v>8176</v>
      </c>
      <c r="J1084" s="26">
        <v>9320</v>
      </c>
    </row>
    <row r="1085" spans="2:10" x14ac:dyDescent="0.25">
      <c r="B1085" s="120">
        <v>1072</v>
      </c>
      <c r="C1085" s="28" t="s">
        <v>135</v>
      </c>
      <c r="D1085" s="28" t="s">
        <v>136</v>
      </c>
      <c r="E1085" s="28">
        <v>39366</v>
      </c>
      <c r="F1085" s="28" t="s">
        <v>168</v>
      </c>
      <c r="G1085" s="28">
        <v>1050</v>
      </c>
      <c r="H1085" s="28">
        <v>23814</v>
      </c>
      <c r="I1085" s="28">
        <v>10731</v>
      </c>
      <c r="J1085" s="29">
        <v>13083</v>
      </c>
    </row>
    <row r="1086" spans="2:10" x14ac:dyDescent="0.25">
      <c r="B1086" s="120">
        <v>1073</v>
      </c>
      <c r="C1086" s="25" t="s">
        <v>132</v>
      </c>
      <c r="D1086" s="25" t="s">
        <v>136</v>
      </c>
      <c r="E1086" s="25">
        <v>39414</v>
      </c>
      <c r="F1086" s="25" t="s">
        <v>168</v>
      </c>
      <c r="G1086" s="25">
        <v>910</v>
      </c>
      <c r="H1086" s="25">
        <v>21085</v>
      </c>
      <c r="I1086" s="25">
        <v>8954</v>
      </c>
      <c r="J1086" s="26">
        <v>12131</v>
      </c>
    </row>
    <row r="1087" spans="2:10" x14ac:dyDescent="0.25">
      <c r="B1087" s="120">
        <v>1074</v>
      </c>
      <c r="C1087" s="28" t="s">
        <v>137</v>
      </c>
      <c r="D1087" s="28" t="s">
        <v>136</v>
      </c>
      <c r="E1087" s="28">
        <v>39514</v>
      </c>
      <c r="F1087" s="28" t="s">
        <v>168</v>
      </c>
      <c r="G1087" s="28">
        <v>144</v>
      </c>
      <c r="H1087" s="28">
        <v>3226</v>
      </c>
      <c r="I1087" s="28">
        <v>1419</v>
      </c>
      <c r="J1087" s="29">
        <v>1807</v>
      </c>
    </row>
    <row r="1088" spans="2:10" x14ac:dyDescent="0.25">
      <c r="B1088" s="120">
        <v>1075</v>
      </c>
      <c r="C1088" s="25" t="s">
        <v>135</v>
      </c>
      <c r="D1088" s="25" t="s">
        <v>136</v>
      </c>
      <c r="E1088" s="25">
        <v>39566</v>
      </c>
      <c r="F1088" s="25" t="s">
        <v>168</v>
      </c>
      <c r="G1088" s="25">
        <v>144</v>
      </c>
      <c r="H1088" s="25">
        <v>3281</v>
      </c>
      <c r="I1088" s="25">
        <v>1474</v>
      </c>
      <c r="J1088" s="26">
        <v>1807</v>
      </c>
    </row>
    <row r="1089" spans="2:10" x14ac:dyDescent="0.25">
      <c r="B1089" s="120">
        <v>1076</v>
      </c>
      <c r="C1089" s="28" t="s">
        <v>132</v>
      </c>
      <c r="D1089" s="28" t="s">
        <v>136</v>
      </c>
      <c r="E1089" s="28">
        <v>39624</v>
      </c>
      <c r="F1089" s="28" t="s">
        <v>168</v>
      </c>
      <c r="G1089" s="28">
        <v>824</v>
      </c>
      <c r="H1089" s="28">
        <v>18021</v>
      </c>
      <c r="I1089" s="28">
        <v>8421</v>
      </c>
      <c r="J1089" s="29">
        <v>9600</v>
      </c>
    </row>
    <row r="1090" spans="2:10" x14ac:dyDescent="0.25">
      <c r="B1090" s="120">
        <v>1077</v>
      </c>
      <c r="C1090" s="25" t="s">
        <v>135</v>
      </c>
      <c r="D1090" s="25" t="s">
        <v>136</v>
      </c>
      <c r="E1090" s="25">
        <v>39710</v>
      </c>
      <c r="F1090" s="25" t="s">
        <v>168</v>
      </c>
      <c r="G1090" s="25">
        <v>927</v>
      </c>
      <c r="H1090" s="25">
        <v>20922</v>
      </c>
      <c r="I1090" s="25">
        <v>9474</v>
      </c>
      <c r="J1090" s="26">
        <v>11448</v>
      </c>
    </row>
    <row r="1091" spans="2:10" x14ac:dyDescent="0.25">
      <c r="B1091" s="120">
        <v>1078</v>
      </c>
      <c r="C1091" s="28" t="s">
        <v>132</v>
      </c>
      <c r="D1091" s="28" t="s">
        <v>136</v>
      </c>
      <c r="E1091" s="28">
        <v>39716</v>
      </c>
      <c r="F1091" s="28" t="s">
        <v>168</v>
      </c>
      <c r="G1091" s="28">
        <v>937</v>
      </c>
      <c r="H1091" s="28">
        <v>21718</v>
      </c>
      <c r="I1091" s="28">
        <v>9223</v>
      </c>
      <c r="J1091" s="29">
        <v>12495</v>
      </c>
    </row>
    <row r="1092" spans="2:10" x14ac:dyDescent="0.25">
      <c r="B1092" s="120">
        <v>1079</v>
      </c>
      <c r="C1092" s="25" t="s">
        <v>132</v>
      </c>
      <c r="D1092" s="25" t="s">
        <v>136</v>
      </c>
      <c r="E1092" s="25">
        <v>39720</v>
      </c>
      <c r="F1092" s="25" t="s">
        <v>168</v>
      </c>
      <c r="G1092" s="25">
        <v>773</v>
      </c>
      <c r="H1092" s="25">
        <v>19707</v>
      </c>
      <c r="I1092" s="25">
        <v>7895</v>
      </c>
      <c r="J1092" s="26">
        <v>11812</v>
      </c>
    </row>
    <row r="1093" spans="2:10" x14ac:dyDescent="0.25">
      <c r="B1093" s="120">
        <v>1080</v>
      </c>
      <c r="C1093" s="28" t="s">
        <v>132</v>
      </c>
      <c r="D1093" s="28" t="s">
        <v>136</v>
      </c>
      <c r="E1093" s="28">
        <v>39734</v>
      </c>
      <c r="F1093" s="28" t="s">
        <v>168</v>
      </c>
      <c r="G1093" s="28">
        <v>659</v>
      </c>
      <c r="H1093" s="28">
        <v>13890</v>
      </c>
      <c r="I1093" s="28">
        <v>5584</v>
      </c>
      <c r="J1093" s="29">
        <v>8306</v>
      </c>
    </row>
    <row r="1094" spans="2:10" x14ac:dyDescent="0.25">
      <c r="B1094" s="120">
        <v>1081</v>
      </c>
      <c r="C1094" s="25" t="s">
        <v>135</v>
      </c>
      <c r="D1094" s="25" t="s">
        <v>136</v>
      </c>
      <c r="E1094" s="25">
        <v>39804</v>
      </c>
      <c r="F1094" s="25" t="s">
        <v>168</v>
      </c>
      <c r="G1094" s="25">
        <v>1082</v>
      </c>
      <c r="H1094" s="25">
        <v>24528</v>
      </c>
      <c r="I1094" s="25">
        <v>11053</v>
      </c>
      <c r="J1094" s="26">
        <v>13475</v>
      </c>
    </row>
    <row r="1095" spans="2:10" x14ac:dyDescent="0.25">
      <c r="B1095" s="120">
        <v>1082</v>
      </c>
      <c r="C1095" s="28" t="s">
        <v>132</v>
      </c>
      <c r="D1095" s="28" t="s">
        <v>136</v>
      </c>
      <c r="E1095" s="28">
        <v>39812</v>
      </c>
      <c r="F1095" s="28" t="s">
        <v>168</v>
      </c>
      <c r="G1095" s="28">
        <v>134</v>
      </c>
      <c r="H1095" s="28">
        <v>2888</v>
      </c>
      <c r="I1095" s="28">
        <v>1317</v>
      </c>
      <c r="J1095" s="29">
        <v>1571</v>
      </c>
    </row>
    <row r="1096" spans="2:10" x14ac:dyDescent="0.25">
      <c r="B1096" s="120">
        <v>1083</v>
      </c>
      <c r="C1096" s="25" t="s">
        <v>135</v>
      </c>
      <c r="D1096" s="25" t="s">
        <v>143</v>
      </c>
      <c r="E1096" s="25">
        <v>39120</v>
      </c>
      <c r="F1096" s="25" t="s">
        <v>168</v>
      </c>
      <c r="G1096" s="25">
        <v>360</v>
      </c>
      <c r="H1096" s="25">
        <v>7387</v>
      </c>
      <c r="I1096" s="25">
        <v>3049</v>
      </c>
      <c r="J1096" s="26">
        <v>4338</v>
      </c>
    </row>
    <row r="1097" spans="2:10" x14ac:dyDescent="0.25">
      <c r="B1097" s="120">
        <v>1084</v>
      </c>
      <c r="C1097" s="28" t="s">
        <v>135</v>
      </c>
      <c r="D1097" s="28" t="s">
        <v>143</v>
      </c>
      <c r="E1097" s="28">
        <v>39227</v>
      </c>
      <c r="F1097" s="28" t="s">
        <v>168</v>
      </c>
      <c r="G1097" s="28">
        <v>1400</v>
      </c>
      <c r="H1097" s="28">
        <v>31752</v>
      </c>
      <c r="I1097" s="28">
        <v>14308</v>
      </c>
      <c r="J1097" s="29">
        <v>17444</v>
      </c>
    </row>
    <row r="1098" spans="2:10" x14ac:dyDescent="0.25">
      <c r="B1098" s="120">
        <v>1085</v>
      </c>
      <c r="C1098" s="25" t="s">
        <v>137</v>
      </c>
      <c r="D1098" s="25" t="s">
        <v>143</v>
      </c>
      <c r="E1098" s="25">
        <v>39267</v>
      </c>
      <c r="F1098" s="25" t="s">
        <v>168</v>
      </c>
      <c r="G1098" s="25">
        <v>1260</v>
      </c>
      <c r="H1098" s="25">
        <v>27544</v>
      </c>
      <c r="I1098" s="25">
        <v>12398</v>
      </c>
      <c r="J1098" s="26">
        <v>15146</v>
      </c>
    </row>
    <row r="1099" spans="2:10" x14ac:dyDescent="0.25">
      <c r="B1099" s="120">
        <v>1086</v>
      </c>
      <c r="C1099" s="28" t="s">
        <v>137</v>
      </c>
      <c r="D1099" s="28" t="s">
        <v>143</v>
      </c>
      <c r="E1099" s="28">
        <v>39309</v>
      </c>
      <c r="F1099" s="28" t="s">
        <v>168</v>
      </c>
      <c r="G1099" s="28">
        <v>70</v>
      </c>
      <c r="H1099" s="28">
        <v>1741</v>
      </c>
      <c r="I1099" s="28">
        <v>715</v>
      </c>
      <c r="J1099" s="29">
        <v>1026</v>
      </c>
    </row>
    <row r="1100" spans="2:10" x14ac:dyDescent="0.25">
      <c r="B1100" s="120">
        <v>1087</v>
      </c>
      <c r="C1100" s="25" t="s">
        <v>137</v>
      </c>
      <c r="D1100" s="25" t="s">
        <v>143</v>
      </c>
      <c r="E1100" s="25">
        <v>39532</v>
      </c>
      <c r="F1100" s="25" t="s">
        <v>168</v>
      </c>
      <c r="G1100" s="25">
        <v>88</v>
      </c>
      <c r="H1100" s="25">
        <v>2194</v>
      </c>
      <c r="I1100" s="25">
        <v>901</v>
      </c>
      <c r="J1100" s="26">
        <v>1293</v>
      </c>
    </row>
    <row r="1101" spans="2:10" x14ac:dyDescent="0.25">
      <c r="B1101" s="120">
        <v>1088</v>
      </c>
      <c r="C1101" s="28" t="s">
        <v>137</v>
      </c>
      <c r="D1101" s="28" t="s">
        <v>143</v>
      </c>
      <c r="E1101" s="28">
        <v>39681</v>
      </c>
      <c r="F1101" s="28" t="s">
        <v>168</v>
      </c>
      <c r="G1101" s="28">
        <v>1588</v>
      </c>
      <c r="H1101" s="28">
        <v>34705</v>
      </c>
      <c r="I1101" s="28">
        <v>15621</v>
      </c>
      <c r="J1101" s="29">
        <v>19084</v>
      </c>
    </row>
    <row r="1102" spans="2:10" x14ac:dyDescent="0.25">
      <c r="B1102" s="120">
        <v>1089</v>
      </c>
      <c r="C1102" s="25" t="s">
        <v>135</v>
      </c>
      <c r="D1102" s="25" t="s">
        <v>143</v>
      </c>
      <c r="E1102" s="25">
        <v>39763</v>
      </c>
      <c r="F1102" s="25" t="s">
        <v>168</v>
      </c>
      <c r="G1102" s="25">
        <v>454</v>
      </c>
      <c r="H1102" s="25">
        <v>9308</v>
      </c>
      <c r="I1102" s="25">
        <v>3842</v>
      </c>
      <c r="J1102" s="26">
        <v>5466</v>
      </c>
    </row>
    <row r="1103" spans="2:10" x14ac:dyDescent="0.25">
      <c r="B1103" s="120">
        <v>1090</v>
      </c>
      <c r="C1103" s="28" t="s">
        <v>135</v>
      </c>
      <c r="D1103" s="28" t="s">
        <v>143</v>
      </c>
      <c r="E1103" s="28">
        <v>39811</v>
      </c>
      <c r="F1103" s="28" t="s">
        <v>168</v>
      </c>
      <c r="G1103" s="28">
        <v>1764</v>
      </c>
      <c r="H1103" s="28">
        <v>40008</v>
      </c>
      <c r="I1103" s="28">
        <v>18028</v>
      </c>
      <c r="J1103" s="29">
        <v>21980</v>
      </c>
    </row>
    <row r="1104" spans="2:10" x14ac:dyDescent="0.25">
      <c r="B1104" s="120">
        <v>1091</v>
      </c>
      <c r="C1104" s="25" t="s">
        <v>132</v>
      </c>
      <c r="D1104" s="25" t="s">
        <v>138</v>
      </c>
      <c r="E1104" s="25">
        <v>39093</v>
      </c>
      <c r="F1104" s="25" t="s">
        <v>168</v>
      </c>
      <c r="G1104" s="25">
        <v>560</v>
      </c>
      <c r="H1104" s="25">
        <v>10853</v>
      </c>
      <c r="I1104" s="25">
        <v>4743</v>
      </c>
      <c r="J1104" s="26">
        <v>6110</v>
      </c>
    </row>
    <row r="1105" spans="2:10" x14ac:dyDescent="0.25">
      <c r="B1105" s="120">
        <v>1092</v>
      </c>
      <c r="C1105" s="28" t="s">
        <v>135</v>
      </c>
      <c r="D1105" s="28" t="s">
        <v>138</v>
      </c>
      <c r="E1105" s="28">
        <v>39161</v>
      </c>
      <c r="F1105" s="28" t="s">
        <v>168</v>
      </c>
      <c r="G1105" s="28">
        <v>1120</v>
      </c>
      <c r="H1105" s="28">
        <v>22770</v>
      </c>
      <c r="I1105" s="28">
        <v>11021</v>
      </c>
      <c r="J1105" s="29">
        <v>11749</v>
      </c>
    </row>
    <row r="1106" spans="2:10" x14ac:dyDescent="0.25">
      <c r="B1106" s="120">
        <v>1093</v>
      </c>
      <c r="C1106" s="25" t="s">
        <v>137</v>
      </c>
      <c r="D1106" s="25" t="s">
        <v>138</v>
      </c>
      <c r="E1106" s="25">
        <v>39211</v>
      </c>
      <c r="F1106" s="25" t="s">
        <v>168</v>
      </c>
      <c r="G1106" s="25">
        <v>420</v>
      </c>
      <c r="H1106" s="25">
        <v>8282</v>
      </c>
      <c r="I1106" s="25">
        <v>3557</v>
      </c>
      <c r="J1106" s="26">
        <v>4725</v>
      </c>
    </row>
    <row r="1107" spans="2:10" x14ac:dyDescent="0.25">
      <c r="B1107" s="120">
        <v>1094</v>
      </c>
      <c r="C1107" s="28" t="s">
        <v>135</v>
      </c>
      <c r="D1107" s="28" t="s">
        <v>138</v>
      </c>
      <c r="E1107" s="28">
        <v>39231</v>
      </c>
      <c r="F1107" s="28" t="s">
        <v>168</v>
      </c>
      <c r="G1107" s="28">
        <v>800</v>
      </c>
      <c r="H1107" s="28">
        <v>18472</v>
      </c>
      <c r="I1107" s="28">
        <v>8176</v>
      </c>
      <c r="J1107" s="29">
        <v>10296</v>
      </c>
    </row>
    <row r="1108" spans="2:10" x14ac:dyDescent="0.25">
      <c r="B1108" s="120">
        <v>1095</v>
      </c>
      <c r="C1108" s="25" t="s">
        <v>137</v>
      </c>
      <c r="D1108" s="25" t="s">
        <v>138</v>
      </c>
      <c r="E1108" s="25">
        <v>39407</v>
      </c>
      <c r="F1108" s="25" t="s">
        <v>168</v>
      </c>
      <c r="G1108" s="25">
        <v>100</v>
      </c>
      <c r="H1108" s="25">
        <v>2457</v>
      </c>
      <c r="I1108" s="25">
        <v>984</v>
      </c>
      <c r="J1108" s="26">
        <v>1473</v>
      </c>
    </row>
    <row r="1109" spans="2:10" x14ac:dyDescent="0.25">
      <c r="B1109" s="120">
        <v>1096</v>
      </c>
      <c r="C1109" s="28" t="s">
        <v>137</v>
      </c>
      <c r="D1109" s="28" t="s">
        <v>138</v>
      </c>
      <c r="E1109" s="28">
        <v>39456</v>
      </c>
      <c r="F1109" s="28" t="s">
        <v>168</v>
      </c>
      <c r="G1109" s="28">
        <v>328</v>
      </c>
      <c r="H1109" s="28">
        <v>6460</v>
      </c>
      <c r="I1109" s="28">
        <v>2774</v>
      </c>
      <c r="J1109" s="29">
        <v>3686</v>
      </c>
    </row>
    <row r="1110" spans="2:10" x14ac:dyDescent="0.25">
      <c r="B1110" s="120">
        <v>1097</v>
      </c>
      <c r="C1110" s="25" t="s">
        <v>135</v>
      </c>
      <c r="D1110" s="25" t="s">
        <v>138</v>
      </c>
      <c r="E1110" s="25">
        <v>39505</v>
      </c>
      <c r="F1110" s="25" t="s">
        <v>168</v>
      </c>
      <c r="G1110" s="25">
        <v>624</v>
      </c>
      <c r="H1110" s="25">
        <v>14408</v>
      </c>
      <c r="I1110" s="25">
        <v>6377</v>
      </c>
      <c r="J1110" s="26">
        <v>8031</v>
      </c>
    </row>
    <row r="1111" spans="2:10" x14ac:dyDescent="0.25">
      <c r="B1111" s="120">
        <v>1098</v>
      </c>
      <c r="C1111" s="28" t="s">
        <v>132</v>
      </c>
      <c r="D1111" s="28" t="s">
        <v>138</v>
      </c>
      <c r="E1111" s="28">
        <v>39595</v>
      </c>
      <c r="F1111" s="28" t="s">
        <v>168</v>
      </c>
      <c r="G1111" s="28">
        <v>437</v>
      </c>
      <c r="H1111" s="28">
        <v>8465</v>
      </c>
      <c r="I1111" s="28">
        <v>3700</v>
      </c>
      <c r="J1111" s="29">
        <v>4765</v>
      </c>
    </row>
    <row r="1112" spans="2:10" x14ac:dyDescent="0.25">
      <c r="B1112" s="120">
        <v>1099</v>
      </c>
      <c r="C1112" s="25" t="s">
        <v>135</v>
      </c>
      <c r="D1112" s="25" t="s">
        <v>138</v>
      </c>
      <c r="E1112" s="25">
        <v>39720</v>
      </c>
      <c r="F1112" s="25" t="s">
        <v>168</v>
      </c>
      <c r="G1112" s="25">
        <v>874</v>
      </c>
      <c r="H1112" s="25">
        <v>17761</v>
      </c>
      <c r="I1112" s="25">
        <v>8596</v>
      </c>
      <c r="J1112" s="26">
        <v>9165</v>
      </c>
    </row>
    <row r="1113" spans="2:10" x14ac:dyDescent="0.25">
      <c r="B1113" s="120">
        <v>1100</v>
      </c>
      <c r="C1113" s="28" t="s">
        <v>137</v>
      </c>
      <c r="D1113" s="28" t="s">
        <v>138</v>
      </c>
      <c r="E1113" s="28">
        <v>39804</v>
      </c>
      <c r="F1113" s="28" t="s">
        <v>168</v>
      </c>
      <c r="G1113" s="28">
        <v>78</v>
      </c>
      <c r="H1113" s="28">
        <v>1916</v>
      </c>
      <c r="I1113" s="28">
        <v>768</v>
      </c>
      <c r="J1113" s="29">
        <v>1148</v>
      </c>
    </row>
    <row r="1114" spans="2:10" x14ac:dyDescent="0.25">
      <c r="B1114" s="120">
        <v>1101</v>
      </c>
      <c r="C1114" s="25" t="s">
        <v>132</v>
      </c>
      <c r="D1114" s="25" t="s">
        <v>144</v>
      </c>
      <c r="E1114" s="25">
        <v>39213</v>
      </c>
      <c r="F1114" s="25" t="s">
        <v>168</v>
      </c>
      <c r="G1114" s="25">
        <v>160</v>
      </c>
      <c r="H1114" s="25">
        <v>3085</v>
      </c>
      <c r="I1114" s="25">
        <v>1355</v>
      </c>
      <c r="J1114" s="26">
        <v>1730</v>
      </c>
    </row>
    <row r="1115" spans="2:10" x14ac:dyDescent="0.25">
      <c r="B1115" s="120">
        <v>1102</v>
      </c>
      <c r="C1115" s="28" t="s">
        <v>137</v>
      </c>
      <c r="D1115" s="28" t="s">
        <v>144</v>
      </c>
      <c r="E1115" s="28">
        <v>39289</v>
      </c>
      <c r="F1115" s="28" t="s">
        <v>168</v>
      </c>
      <c r="G1115" s="28">
        <v>1400</v>
      </c>
      <c r="H1115" s="28">
        <v>35084</v>
      </c>
      <c r="I1115" s="28">
        <v>14308</v>
      </c>
      <c r="J1115" s="29">
        <v>20776</v>
      </c>
    </row>
    <row r="1116" spans="2:10" x14ac:dyDescent="0.25">
      <c r="B1116" s="120">
        <v>1103</v>
      </c>
      <c r="C1116" s="25" t="s">
        <v>135</v>
      </c>
      <c r="D1116" s="25" t="s">
        <v>144</v>
      </c>
      <c r="E1116" s="25">
        <v>39433</v>
      </c>
      <c r="F1116" s="25" t="s">
        <v>168</v>
      </c>
      <c r="G1116" s="25">
        <v>910</v>
      </c>
      <c r="H1116" s="25">
        <v>17618</v>
      </c>
      <c r="I1116" s="25">
        <v>7708</v>
      </c>
      <c r="J1116" s="26">
        <v>9910</v>
      </c>
    </row>
    <row r="1117" spans="2:10" x14ac:dyDescent="0.25">
      <c r="B1117" s="120">
        <v>1104</v>
      </c>
      <c r="C1117" s="28" t="s">
        <v>135</v>
      </c>
      <c r="D1117" s="28" t="s">
        <v>144</v>
      </c>
      <c r="E1117" s="28">
        <v>39539</v>
      </c>
      <c r="F1117" s="28" t="s">
        <v>168</v>
      </c>
      <c r="G1117" s="28">
        <v>1119</v>
      </c>
      <c r="H1117" s="28">
        <v>21670</v>
      </c>
      <c r="I1117" s="28">
        <v>9481</v>
      </c>
      <c r="J1117" s="29">
        <v>12189</v>
      </c>
    </row>
    <row r="1118" spans="2:10" x14ac:dyDescent="0.25">
      <c r="B1118" s="120">
        <v>1105</v>
      </c>
      <c r="C1118" s="25" t="s">
        <v>132</v>
      </c>
      <c r="D1118" s="25" t="s">
        <v>144</v>
      </c>
      <c r="E1118" s="25">
        <v>39542</v>
      </c>
      <c r="F1118" s="25" t="s">
        <v>168</v>
      </c>
      <c r="G1118" s="25">
        <v>197</v>
      </c>
      <c r="H1118" s="25">
        <v>3795</v>
      </c>
      <c r="I1118" s="25">
        <v>1667</v>
      </c>
      <c r="J1118" s="26">
        <v>2128</v>
      </c>
    </row>
    <row r="1119" spans="2:10" x14ac:dyDescent="0.25">
      <c r="B1119" s="120">
        <v>1106</v>
      </c>
      <c r="C1119" s="28" t="s">
        <v>137</v>
      </c>
      <c r="D1119" s="28" t="s">
        <v>144</v>
      </c>
      <c r="E1119" s="28">
        <v>39631</v>
      </c>
      <c r="F1119" s="28" t="s">
        <v>168</v>
      </c>
      <c r="G1119" s="28">
        <v>1722</v>
      </c>
      <c r="H1119" s="28">
        <v>43153</v>
      </c>
      <c r="I1119" s="28">
        <v>17599</v>
      </c>
      <c r="J1119" s="29">
        <v>25554</v>
      </c>
    </row>
    <row r="1120" spans="2:10" x14ac:dyDescent="0.25">
      <c r="B1120" s="120">
        <v>1107</v>
      </c>
      <c r="C1120" s="25" t="s">
        <v>137</v>
      </c>
      <c r="D1120" s="25" t="s">
        <v>140</v>
      </c>
      <c r="E1120" s="25">
        <v>39323</v>
      </c>
      <c r="F1120" s="25" t="s">
        <v>169</v>
      </c>
      <c r="G1120" s="25">
        <v>280</v>
      </c>
      <c r="H1120" s="25">
        <v>6406</v>
      </c>
      <c r="I1120" s="25">
        <v>2862</v>
      </c>
      <c r="J1120" s="26">
        <v>3544</v>
      </c>
    </row>
    <row r="1121" spans="2:10" x14ac:dyDescent="0.25">
      <c r="B1121" s="120">
        <v>1108</v>
      </c>
      <c r="C1121" s="28" t="s">
        <v>137</v>
      </c>
      <c r="D1121" s="28" t="s">
        <v>140</v>
      </c>
      <c r="E1121" s="28">
        <v>39580</v>
      </c>
      <c r="F1121" s="28" t="s">
        <v>169</v>
      </c>
      <c r="G1121" s="28">
        <v>224</v>
      </c>
      <c r="H1121" s="28">
        <v>5125</v>
      </c>
      <c r="I1121" s="28">
        <v>2290</v>
      </c>
      <c r="J1121" s="29">
        <v>2835</v>
      </c>
    </row>
    <row r="1122" spans="2:10" x14ac:dyDescent="0.25">
      <c r="B1122" s="120">
        <v>1109</v>
      </c>
      <c r="C1122" s="25" t="s">
        <v>135</v>
      </c>
      <c r="D1122" s="25" t="s">
        <v>142</v>
      </c>
      <c r="E1122" s="25">
        <v>39408</v>
      </c>
      <c r="F1122" s="25" t="s">
        <v>169</v>
      </c>
      <c r="G1122" s="25">
        <v>200</v>
      </c>
      <c r="H1122" s="25">
        <v>4270</v>
      </c>
      <c r="I1122" s="25">
        <v>1968</v>
      </c>
      <c r="J1122" s="26">
        <v>2302</v>
      </c>
    </row>
    <row r="1123" spans="2:10" x14ac:dyDescent="0.25">
      <c r="B1123" s="120">
        <v>1110</v>
      </c>
      <c r="C1123" s="28" t="s">
        <v>135</v>
      </c>
      <c r="D1123" s="28" t="s">
        <v>142</v>
      </c>
      <c r="E1123" s="28">
        <v>39647</v>
      </c>
      <c r="F1123" s="28" t="s">
        <v>169</v>
      </c>
      <c r="G1123" s="28">
        <v>184</v>
      </c>
      <c r="H1123" s="28">
        <v>3928</v>
      </c>
      <c r="I1123" s="28">
        <v>1811</v>
      </c>
      <c r="J1123" s="29">
        <v>2117</v>
      </c>
    </row>
    <row r="1124" spans="2:10" x14ac:dyDescent="0.25">
      <c r="B1124" s="120">
        <v>1111</v>
      </c>
      <c r="C1124" s="25" t="s">
        <v>132</v>
      </c>
      <c r="D1124" s="25" t="s">
        <v>138</v>
      </c>
      <c r="E1124" s="25">
        <v>39297</v>
      </c>
      <c r="F1124" s="25" t="s">
        <v>169</v>
      </c>
      <c r="G1124" s="25">
        <v>300</v>
      </c>
      <c r="H1124" s="25">
        <v>6903</v>
      </c>
      <c r="I1124" s="25">
        <v>3066</v>
      </c>
      <c r="J1124" s="26">
        <v>3837</v>
      </c>
    </row>
    <row r="1125" spans="2:10" x14ac:dyDescent="0.25">
      <c r="B1125" s="120">
        <v>1112</v>
      </c>
      <c r="C1125" s="28" t="s">
        <v>132</v>
      </c>
      <c r="D1125" s="28" t="s">
        <v>138</v>
      </c>
      <c r="E1125" s="28">
        <v>39545</v>
      </c>
      <c r="F1125" s="28" t="s">
        <v>169</v>
      </c>
      <c r="G1125" s="28">
        <v>234</v>
      </c>
      <c r="H1125" s="28">
        <v>5384</v>
      </c>
      <c r="I1125" s="28">
        <v>2391</v>
      </c>
      <c r="J1125" s="29">
        <v>2993</v>
      </c>
    </row>
    <row r="1126" spans="2:10" x14ac:dyDescent="0.25">
      <c r="B1126" s="120">
        <v>1113</v>
      </c>
      <c r="C1126" s="25" t="s">
        <v>137</v>
      </c>
      <c r="D1126" s="25" t="s">
        <v>144</v>
      </c>
      <c r="E1126" s="25">
        <v>39372</v>
      </c>
      <c r="F1126" s="25" t="s">
        <v>169</v>
      </c>
      <c r="G1126" s="25">
        <v>320</v>
      </c>
      <c r="H1126" s="25">
        <v>5709</v>
      </c>
      <c r="I1126" s="25">
        <v>2710</v>
      </c>
      <c r="J1126" s="26">
        <v>2999</v>
      </c>
    </row>
    <row r="1127" spans="2:10" x14ac:dyDescent="0.25">
      <c r="B1127" s="120">
        <v>1114</v>
      </c>
      <c r="C1127" s="28" t="s">
        <v>137</v>
      </c>
      <c r="D1127" s="28" t="s">
        <v>145</v>
      </c>
      <c r="E1127" s="28">
        <v>39771</v>
      </c>
      <c r="F1127" s="28" t="s">
        <v>169</v>
      </c>
      <c r="G1127" s="28">
        <v>394</v>
      </c>
      <c r="H1127" s="28">
        <v>7022</v>
      </c>
      <c r="I1127" s="28">
        <v>3333</v>
      </c>
      <c r="J1127" s="29">
        <v>3689</v>
      </c>
    </row>
    <row r="1128" spans="2:10" x14ac:dyDescent="0.25">
      <c r="B1128" s="120">
        <v>1115</v>
      </c>
      <c r="C1128" s="25" t="s">
        <v>135</v>
      </c>
      <c r="D1128" s="25" t="s">
        <v>142</v>
      </c>
      <c r="E1128" s="25">
        <v>39183</v>
      </c>
      <c r="F1128" s="25" t="s">
        <v>170</v>
      </c>
      <c r="G1128" s="25">
        <v>100</v>
      </c>
      <c r="H1128" s="25">
        <v>2484</v>
      </c>
      <c r="I1128" s="25">
        <v>1022</v>
      </c>
      <c r="J1128" s="26">
        <v>1462</v>
      </c>
    </row>
    <row r="1129" spans="2:10" x14ac:dyDescent="0.25">
      <c r="B1129" s="120">
        <v>1116</v>
      </c>
      <c r="C1129" s="28" t="s">
        <v>132</v>
      </c>
      <c r="D1129" s="28" t="s">
        <v>142</v>
      </c>
      <c r="E1129" s="28">
        <v>39395</v>
      </c>
      <c r="F1129" s="28" t="s">
        <v>170</v>
      </c>
      <c r="G1129" s="28">
        <v>1200</v>
      </c>
      <c r="H1129" s="28">
        <v>26592</v>
      </c>
      <c r="I1129" s="28">
        <v>12264</v>
      </c>
      <c r="J1129" s="29">
        <v>14328</v>
      </c>
    </row>
    <row r="1130" spans="2:10" x14ac:dyDescent="0.25">
      <c r="B1130" s="120">
        <v>1117</v>
      </c>
      <c r="C1130" s="25" t="s">
        <v>135</v>
      </c>
      <c r="D1130" s="25" t="s">
        <v>142</v>
      </c>
      <c r="E1130" s="25">
        <v>39639</v>
      </c>
      <c r="F1130" s="25" t="s">
        <v>170</v>
      </c>
      <c r="G1130" s="25">
        <v>92</v>
      </c>
      <c r="H1130" s="25">
        <v>2285</v>
      </c>
      <c r="I1130" s="25">
        <v>940</v>
      </c>
      <c r="J1130" s="26">
        <v>1345</v>
      </c>
    </row>
    <row r="1131" spans="2:10" x14ac:dyDescent="0.25">
      <c r="B1131" s="120">
        <v>1118</v>
      </c>
      <c r="C1131" s="28" t="s">
        <v>132</v>
      </c>
      <c r="D1131" s="28" t="s">
        <v>142</v>
      </c>
      <c r="E1131" s="28">
        <v>39674</v>
      </c>
      <c r="F1131" s="28" t="s">
        <v>170</v>
      </c>
      <c r="G1131" s="28">
        <v>1104</v>
      </c>
      <c r="H1131" s="28">
        <v>24465</v>
      </c>
      <c r="I1131" s="28">
        <v>11283</v>
      </c>
      <c r="J1131" s="29">
        <v>13182</v>
      </c>
    </row>
    <row r="1132" spans="2:10" x14ac:dyDescent="0.25">
      <c r="B1132" s="120">
        <v>1119</v>
      </c>
      <c r="C1132" s="25" t="s">
        <v>137</v>
      </c>
      <c r="D1132" s="25" t="s">
        <v>138</v>
      </c>
      <c r="E1132" s="25">
        <v>39246</v>
      </c>
      <c r="F1132" s="25" t="s">
        <v>170</v>
      </c>
      <c r="G1132" s="25">
        <v>960</v>
      </c>
      <c r="H1132" s="25">
        <v>22262</v>
      </c>
      <c r="I1132" s="25">
        <v>9446</v>
      </c>
      <c r="J1132" s="26">
        <v>12816</v>
      </c>
    </row>
    <row r="1133" spans="2:10" x14ac:dyDescent="0.25">
      <c r="B1133" s="120">
        <v>1120</v>
      </c>
      <c r="C1133" s="28" t="s">
        <v>132</v>
      </c>
      <c r="D1133" s="28" t="s">
        <v>138</v>
      </c>
      <c r="E1133" s="28">
        <v>39349</v>
      </c>
      <c r="F1133" s="28" t="s">
        <v>170</v>
      </c>
      <c r="G1133" s="28">
        <v>240</v>
      </c>
      <c r="H1133" s="28">
        <v>4262</v>
      </c>
      <c r="I1133" s="28">
        <v>2033</v>
      </c>
      <c r="J1133" s="29">
        <v>2229</v>
      </c>
    </row>
    <row r="1134" spans="2:10" x14ac:dyDescent="0.25">
      <c r="B1134" s="120">
        <v>1121</v>
      </c>
      <c r="C1134" s="25" t="s">
        <v>132</v>
      </c>
      <c r="D1134" s="25" t="s">
        <v>138</v>
      </c>
      <c r="E1134" s="25">
        <v>39461</v>
      </c>
      <c r="F1134" s="25" t="s">
        <v>170</v>
      </c>
      <c r="G1134" s="25">
        <v>187</v>
      </c>
      <c r="H1134" s="25">
        <v>3324</v>
      </c>
      <c r="I1134" s="25">
        <v>1586</v>
      </c>
      <c r="J1134" s="26">
        <v>1738</v>
      </c>
    </row>
    <row r="1135" spans="2:10" x14ac:dyDescent="0.25">
      <c r="B1135" s="120">
        <v>1122</v>
      </c>
      <c r="C1135" s="28" t="s">
        <v>137</v>
      </c>
      <c r="D1135" s="28" t="s">
        <v>138</v>
      </c>
      <c r="E1135" s="28">
        <v>39526</v>
      </c>
      <c r="F1135" s="28" t="s">
        <v>170</v>
      </c>
      <c r="G1135" s="28">
        <v>749</v>
      </c>
      <c r="H1135" s="28">
        <v>17364</v>
      </c>
      <c r="I1135" s="28">
        <v>7368</v>
      </c>
      <c r="J1135" s="29">
        <v>9996</v>
      </c>
    </row>
    <row r="1136" spans="2:10" x14ac:dyDescent="0.25">
      <c r="B1136" s="120">
        <v>1123</v>
      </c>
      <c r="C1136" s="25" t="s">
        <v>137</v>
      </c>
      <c r="D1136" s="25" t="s">
        <v>133</v>
      </c>
      <c r="E1136" s="25">
        <v>39454</v>
      </c>
      <c r="F1136" s="25" t="s">
        <v>171</v>
      </c>
      <c r="G1136" s="25">
        <v>516</v>
      </c>
      <c r="H1136" s="25">
        <v>12043</v>
      </c>
      <c r="I1136" s="25">
        <v>5077</v>
      </c>
      <c r="J1136" s="26">
        <v>6966</v>
      </c>
    </row>
    <row r="1137" spans="2:10" x14ac:dyDescent="0.25">
      <c r="B1137" s="120">
        <v>1124</v>
      </c>
      <c r="C1137" s="28" t="s">
        <v>132</v>
      </c>
      <c r="D1137" s="28" t="s">
        <v>140</v>
      </c>
      <c r="E1137" s="28">
        <v>39527</v>
      </c>
      <c r="F1137" s="28" t="s">
        <v>171</v>
      </c>
      <c r="G1137" s="28">
        <v>640</v>
      </c>
      <c r="H1137" s="28">
        <v>12083</v>
      </c>
      <c r="I1137" s="28">
        <v>5421</v>
      </c>
      <c r="J1137" s="29">
        <v>6662</v>
      </c>
    </row>
    <row r="1138" spans="2:10" x14ac:dyDescent="0.25">
      <c r="B1138" s="120">
        <v>1125</v>
      </c>
      <c r="C1138" s="25" t="s">
        <v>135</v>
      </c>
      <c r="D1138" s="25" t="s">
        <v>136</v>
      </c>
      <c r="E1138" s="25">
        <v>39575</v>
      </c>
      <c r="F1138" s="25" t="s">
        <v>171</v>
      </c>
      <c r="G1138" s="25">
        <v>144</v>
      </c>
      <c r="H1138" s="25">
        <v>2927</v>
      </c>
      <c r="I1138" s="25">
        <v>1419</v>
      </c>
      <c r="J1138" s="26">
        <v>1508</v>
      </c>
    </row>
    <row r="1139" spans="2:10" x14ac:dyDescent="0.25">
      <c r="B1139" s="120">
        <v>1126</v>
      </c>
      <c r="C1139" s="22" t="s">
        <v>132</v>
      </c>
      <c r="D1139" s="22" t="s">
        <v>136</v>
      </c>
      <c r="E1139" s="22">
        <v>39671</v>
      </c>
      <c r="F1139" s="22" t="s">
        <v>171</v>
      </c>
      <c r="G1139" s="22">
        <v>1236</v>
      </c>
      <c r="H1139" s="22">
        <v>27921</v>
      </c>
      <c r="I1139" s="22">
        <v>12632</v>
      </c>
      <c r="J1139" s="23">
        <v>15289</v>
      </c>
    </row>
  </sheetData>
  <mergeCells count="1">
    <mergeCell ref="C8:F8"/>
  </mergeCells>
  <pageMargins left="0.75" right="0.75" top="1" bottom="1" header="0.5" footer="0.5"/>
  <pageSetup scale="10"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B33F-440F-486C-8D54-1FA741AB1CDF}">
  <sheetPr codeName="Sheet3">
    <tabColor rgb="FF0070C0"/>
  </sheetPr>
  <dimension ref="F1:G2"/>
  <sheetViews>
    <sheetView workbookViewId="0">
      <selection activeCell="G2" sqref="G2"/>
    </sheetView>
  </sheetViews>
  <sheetFormatPr defaultRowHeight="15" x14ac:dyDescent="0.25"/>
  <cols>
    <col min="2" max="2" width="20.5703125" customWidth="1"/>
    <col min="6" max="6" width="30" customWidth="1"/>
  </cols>
  <sheetData>
    <row r="1" spans="6:7" ht="15.75" thickBot="1" x14ac:dyDescent="0.3"/>
    <row r="2" spans="6:7" ht="16.5" thickBot="1" x14ac:dyDescent="0.3">
      <c r="F2" s="13" t="s">
        <v>120</v>
      </c>
      <c r="G2" s="186">
        <v>0.97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73505-7FF0-4E29-A7A6-C63547E507D5}">
  <sheetPr codeName="Sheet4">
    <tabColor rgb="FF00B0F0"/>
  </sheetPr>
  <dimension ref="B2:F111"/>
  <sheetViews>
    <sheetView showGridLines="0" workbookViewId="0">
      <selection activeCell="I11" sqref="I11"/>
    </sheetView>
  </sheetViews>
  <sheetFormatPr defaultRowHeight="15" x14ac:dyDescent="0.25"/>
  <cols>
    <col min="2" max="2" width="19" bestFit="1" customWidth="1"/>
    <col min="3" max="3" width="15.85546875" bestFit="1" customWidth="1"/>
    <col min="4" max="4" width="30.5703125" customWidth="1"/>
    <col min="6" max="6" width="11.42578125" customWidth="1"/>
  </cols>
  <sheetData>
    <row r="2" spans="2:6" ht="22.5" customHeight="1" x14ac:dyDescent="0.25"/>
    <row r="6" spans="2:6" ht="23.25" customHeight="1" x14ac:dyDescent="0.25"/>
    <row r="7" spans="2:6" ht="15.75" thickBot="1" x14ac:dyDescent="0.3"/>
    <row r="8" spans="2:6" ht="21" customHeight="1" thickBot="1" x14ac:dyDescent="0.3">
      <c r="B8" s="241" t="s">
        <v>716</v>
      </c>
      <c r="C8" s="242"/>
      <c r="D8" s="242"/>
      <c r="E8" s="243"/>
      <c r="F8" s="205"/>
    </row>
    <row r="10" spans="2:6" ht="1.5" customHeight="1" x14ac:dyDescent="0.25"/>
    <row r="11" spans="2:6" ht="31.5" customHeight="1" x14ac:dyDescent="0.25">
      <c r="B11" s="16" t="s">
        <v>122</v>
      </c>
      <c r="C11" s="16" t="s">
        <v>121</v>
      </c>
      <c r="D11" s="203" t="s">
        <v>181</v>
      </c>
    </row>
    <row r="12" spans="2:6" x14ac:dyDescent="0.25">
      <c r="B12" s="3" t="s">
        <v>110</v>
      </c>
      <c r="C12" s="14">
        <v>60</v>
      </c>
      <c r="D12" s="185"/>
    </row>
    <row r="13" spans="2:6" x14ac:dyDescent="0.25">
      <c r="B13" s="3" t="s">
        <v>13</v>
      </c>
      <c r="C13" s="14">
        <v>28.6</v>
      </c>
      <c r="D13" s="185"/>
    </row>
    <row r="14" spans="2:6" x14ac:dyDescent="0.25">
      <c r="B14" s="3" t="s">
        <v>111</v>
      </c>
      <c r="C14" s="14">
        <v>28.75</v>
      </c>
      <c r="D14" s="185"/>
    </row>
    <row r="15" spans="2:6" x14ac:dyDescent="0.25">
      <c r="B15" s="3" t="s">
        <v>112</v>
      </c>
      <c r="C15" s="14">
        <v>28.900000000000002</v>
      </c>
      <c r="D15" s="185"/>
    </row>
    <row r="16" spans="2:6" x14ac:dyDescent="0.25">
      <c r="B16" s="3" t="s">
        <v>14</v>
      </c>
      <c r="C16" s="14">
        <v>29.05</v>
      </c>
      <c r="D16" s="185"/>
    </row>
    <row r="17" spans="2:4" x14ac:dyDescent="0.25">
      <c r="B17" s="3" t="s">
        <v>113</v>
      </c>
      <c r="C17" s="14">
        <v>67</v>
      </c>
      <c r="D17" s="185"/>
    </row>
    <row r="18" spans="2:4" x14ac:dyDescent="0.25">
      <c r="B18" s="3" t="s">
        <v>15</v>
      </c>
      <c r="C18" s="14">
        <v>29.35</v>
      </c>
      <c r="D18" s="185"/>
    </row>
    <row r="19" spans="2:4" x14ac:dyDescent="0.25">
      <c r="B19" s="3" t="s">
        <v>16</v>
      </c>
      <c r="C19" s="14">
        <v>29.5</v>
      </c>
      <c r="D19" s="185"/>
    </row>
    <row r="20" spans="2:4" x14ac:dyDescent="0.25">
      <c r="B20" s="3" t="s">
        <v>17</v>
      </c>
      <c r="C20" s="14">
        <v>29.650000000000002</v>
      </c>
      <c r="D20" s="185"/>
    </row>
    <row r="21" spans="2:4" x14ac:dyDescent="0.25">
      <c r="B21" s="3" t="s">
        <v>114</v>
      </c>
      <c r="C21" s="14">
        <v>120</v>
      </c>
      <c r="D21" s="185"/>
    </row>
    <row r="22" spans="2:4" x14ac:dyDescent="0.25">
      <c r="B22" s="3" t="s">
        <v>18</v>
      </c>
      <c r="C22" s="14">
        <v>29.950000000000003</v>
      </c>
      <c r="D22" s="185"/>
    </row>
    <row r="23" spans="2:4" x14ac:dyDescent="0.25">
      <c r="B23" s="3" t="s">
        <v>19</v>
      </c>
      <c r="C23" s="14">
        <v>30.1</v>
      </c>
      <c r="D23" s="185"/>
    </row>
    <row r="24" spans="2:4" x14ac:dyDescent="0.25">
      <c r="B24" s="3" t="s">
        <v>20</v>
      </c>
      <c r="C24" s="14">
        <v>31.25</v>
      </c>
      <c r="D24" s="185"/>
    </row>
    <row r="25" spans="2:4" x14ac:dyDescent="0.25">
      <c r="B25" s="3" t="s">
        <v>21</v>
      </c>
      <c r="C25" s="14">
        <v>32.4</v>
      </c>
      <c r="D25" s="185"/>
    </row>
    <row r="26" spans="2:4" x14ac:dyDescent="0.25">
      <c r="B26" s="3" t="s">
        <v>22</v>
      </c>
      <c r="C26" s="14">
        <v>33.550000000000004</v>
      </c>
      <c r="D26" s="185"/>
    </row>
    <row r="27" spans="2:4" x14ac:dyDescent="0.25">
      <c r="B27" s="3" t="s">
        <v>23</v>
      </c>
      <c r="C27" s="14">
        <v>34.700000000000003</v>
      </c>
      <c r="D27" s="185"/>
    </row>
    <row r="28" spans="2:4" x14ac:dyDescent="0.25">
      <c r="B28" s="3" t="s">
        <v>24</v>
      </c>
      <c r="C28" s="14">
        <v>35.85</v>
      </c>
      <c r="D28" s="185"/>
    </row>
    <row r="29" spans="2:4" x14ac:dyDescent="0.25">
      <c r="B29" s="3" t="s">
        <v>25</v>
      </c>
      <c r="C29" s="14">
        <v>37</v>
      </c>
      <c r="D29" s="185"/>
    </row>
    <row r="30" spans="2:4" x14ac:dyDescent="0.25">
      <c r="B30" s="3" t="s">
        <v>26</v>
      </c>
      <c r="C30" s="14">
        <v>38.15</v>
      </c>
      <c r="D30" s="185"/>
    </row>
    <row r="31" spans="2:4" x14ac:dyDescent="0.25">
      <c r="B31" s="3" t="s">
        <v>27</v>
      </c>
      <c r="C31" s="14">
        <v>39.300000000000004</v>
      </c>
      <c r="D31" s="185"/>
    </row>
    <row r="32" spans="2:4" x14ac:dyDescent="0.25">
      <c r="B32" s="3" t="s">
        <v>28</v>
      </c>
      <c r="C32" s="14">
        <v>40.450000000000003</v>
      </c>
      <c r="D32" s="185"/>
    </row>
    <row r="33" spans="2:4" x14ac:dyDescent="0.25">
      <c r="B33" s="3" t="s">
        <v>29</v>
      </c>
      <c r="C33" s="14">
        <v>41.6</v>
      </c>
      <c r="D33" s="185"/>
    </row>
    <row r="34" spans="2:4" x14ac:dyDescent="0.25">
      <c r="B34" s="3" t="s">
        <v>30</v>
      </c>
      <c r="C34" s="14">
        <v>42.75</v>
      </c>
      <c r="D34" s="185"/>
    </row>
    <row r="35" spans="2:4" x14ac:dyDescent="0.25">
      <c r="B35" s="3" t="s">
        <v>31</v>
      </c>
      <c r="C35" s="14">
        <v>43.900000000000006</v>
      </c>
      <c r="D35" s="185"/>
    </row>
    <row r="36" spans="2:4" x14ac:dyDescent="0.25">
      <c r="B36" s="3" t="s">
        <v>32</v>
      </c>
      <c r="C36" s="14">
        <v>45.050000000000004</v>
      </c>
      <c r="D36" s="185"/>
    </row>
    <row r="37" spans="2:4" x14ac:dyDescent="0.25">
      <c r="B37" s="3" t="s">
        <v>33</v>
      </c>
      <c r="C37" s="14">
        <v>46.2</v>
      </c>
      <c r="D37" s="185"/>
    </row>
    <row r="38" spans="2:4" x14ac:dyDescent="0.25">
      <c r="B38" s="3" t="s">
        <v>34</v>
      </c>
      <c r="C38" s="14">
        <v>47.35</v>
      </c>
      <c r="D38" s="185"/>
    </row>
    <row r="39" spans="2:4" x14ac:dyDescent="0.25">
      <c r="B39" s="3" t="s">
        <v>35</v>
      </c>
      <c r="C39" s="14">
        <v>48.5</v>
      </c>
      <c r="D39" s="185"/>
    </row>
    <row r="40" spans="2:4" x14ac:dyDescent="0.25">
      <c r="B40" s="3" t="s">
        <v>36</v>
      </c>
      <c r="C40" s="14">
        <v>49.650000000000006</v>
      </c>
      <c r="D40" s="185"/>
    </row>
    <row r="41" spans="2:4" x14ac:dyDescent="0.25">
      <c r="B41" s="3" t="s">
        <v>37</v>
      </c>
      <c r="C41" s="14">
        <v>44.5</v>
      </c>
      <c r="D41" s="185"/>
    </row>
    <row r="42" spans="2:4" x14ac:dyDescent="0.25">
      <c r="B42" s="3" t="s">
        <v>38</v>
      </c>
      <c r="C42" s="14">
        <v>45.800000000000004</v>
      </c>
      <c r="D42" s="185"/>
    </row>
    <row r="43" spans="2:4" x14ac:dyDescent="0.25">
      <c r="B43" s="3" t="s">
        <v>39</v>
      </c>
      <c r="C43" s="14">
        <v>47.1</v>
      </c>
      <c r="D43" s="185"/>
    </row>
    <row r="44" spans="2:4" x14ac:dyDescent="0.25">
      <c r="B44" s="3" t="s">
        <v>40</v>
      </c>
      <c r="C44" s="14">
        <v>48.400000000000006</v>
      </c>
      <c r="D44" s="185"/>
    </row>
    <row r="45" spans="2:4" x14ac:dyDescent="0.25">
      <c r="B45" s="3" t="s">
        <v>41</v>
      </c>
      <c r="C45" s="14">
        <v>49.7</v>
      </c>
      <c r="D45" s="185"/>
    </row>
    <row r="46" spans="2:4" x14ac:dyDescent="0.25">
      <c r="B46" s="3" t="s">
        <v>42</v>
      </c>
      <c r="C46" s="14">
        <v>51</v>
      </c>
      <c r="D46" s="185"/>
    </row>
    <row r="47" spans="2:4" x14ac:dyDescent="0.25">
      <c r="B47" s="3" t="s">
        <v>43</v>
      </c>
      <c r="C47" s="14">
        <v>51.85</v>
      </c>
      <c r="D47" s="185"/>
    </row>
    <row r="48" spans="2:4" x14ac:dyDescent="0.25">
      <c r="B48" s="3" t="s">
        <v>44</v>
      </c>
      <c r="C48" s="14">
        <v>52.7</v>
      </c>
      <c r="D48" s="185"/>
    </row>
    <row r="49" spans="2:4" x14ac:dyDescent="0.25">
      <c r="B49" s="3" t="s">
        <v>45</v>
      </c>
      <c r="C49" s="14">
        <v>53.550000000000004</v>
      </c>
      <c r="D49" s="185"/>
    </row>
    <row r="50" spans="2:4" x14ac:dyDescent="0.25">
      <c r="B50" s="3" t="s">
        <v>46</v>
      </c>
      <c r="C50" s="14">
        <v>54.400000000000006</v>
      </c>
      <c r="D50" s="185"/>
    </row>
    <row r="51" spans="2:4" x14ac:dyDescent="0.25">
      <c r="B51" s="3" t="s">
        <v>47</v>
      </c>
      <c r="C51" s="14">
        <v>55.25</v>
      </c>
      <c r="D51" s="185"/>
    </row>
    <row r="52" spans="2:4" x14ac:dyDescent="0.25">
      <c r="B52" s="3" t="s">
        <v>48</v>
      </c>
      <c r="C52" s="14">
        <v>56.1</v>
      </c>
      <c r="D52" s="185"/>
    </row>
    <row r="53" spans="2:4" x14ac:dyDescent="0.25">
      <c r="B53" s="3" t="s">
        <v>49</v>
      </c>
      <c r="C53" s="14">
        <v>56.95</v>
      </c>
      <c r="D53" s="185"/>
    </row>
    <row r="54" spans="2:4" x14ac:dyDescent="0.25">
      <c r="B54" s="3" t="s">
        <v>50</v>
      </c>
      <c r="C54" s="14">
        <v>57.800000000000004</v>
      </c>
      <c r="D54" s="185"/>
    </row>
    <row r="55" spans="2:4" x14ac:dyDescent="0.25">
      <c r="B55" s="3" t="s">
        <v>51</v>
      </c>
      <c r="C55" s="14">
        <v>58.650000000000006</v>
      </c>
      <c r="D55" s="185"/>
    </row>
    <row r="56" spans="2:4" x14ac:dyDescent="0.25">
      <c r="B56" s="3" t="s">
        <v>52</v>
      </c>
      <c r="C56" s="14">
        <v>59.5</v>
      </c>
      <c r="D56" s="185"/>
    </row>
    <row r="57" spans="2:4" x14ac:dyDescent="0.25">
      <c r="B57" s="3" t="s">
        <v>53</v>
      </c>
      <c r="C57" s="14">
        <v>60.35</v>
      </c>
      <c r="D57" s="185"/>
    </row>
    <row r="58" spans="2:4" x14ac:dyDescent="0.25">
      <c r="B58" s="3" t="s">
        <v>54</v>
      </c>
      <c r="C58" s="14">
        <v>61.2</v>
      </c>
      <c r="D58" s="185"/>
    </row>
    <row r="59" spans="2:4" x14ac:dyDescent="0.25">
      <c r="B59" s="3" t="s">
        <v>55</v>
      </c>
      <c r="C59" s="14">
        <v>62.050000000000004</v>
      </c>
      <c r="D59" s="185"/>
    </row>
    <row r="60" spans="2:4" x14ac:dyDescent="0.25">
      <c r="B60" s="3" t="s">
        <v>56</v>
      </c>
      <c r="C60" s="14">
        <v>62.900000000000006</v>
      </c>
      <c r="D60" s="185"/>
    </row>
    <row r="61" spans="2:4" x14ac:dyDescent="0.25">
      <c r="B61" s="3" t="s">
        <v>57</v>
      </c>
      <c r="C61" s="14">
        <v>63.75</v>
      </c>
      <c r="D61" s="185"/>
    </row>
    <row r="62" spans="2:4" x14ac:dyDescent="0.25">
      <c r="B62" s="3" t="s">
        <v>58</v>
      </c>
      <c r="C62" s="14">
        <v>64.600000000000009</v>
      </c>
      <c r="D62" s="185"/>
    </row>
    <row r="63" spans="2:4" x14ac:dyDescent="0.25">
      <c r="B63" s="3" t="s">
        <v>59</v>
      </c>
      <c r="C63" s="14">
        <v>65.45</v>
      </c>
      <c r="D63" s="185"/>
    </row>
    <row r="64" spans="2:4" x14ac:dyDescent="0.25">
      <c r="B64" s="3" t="s">
        <v>60</v>
      </c>
      <c r="C64" s="14">
        <v>66.3</v>
      </c>
      <c r="D64" s="185"/>
    </row>
    <row r="65" spans="2:4" x14ac:dyDescent="0.25">
      <c r="B65" s="3" t="s">
        <v>61</v>
      </c>
      <c r="C65" s="14">
        <v>67.150000000000006</v>
      </c>
      <c r="D65" s="185"/>
    </row>
    <row r="66" spans="2:4" x14ac:dyDescent="0.25">
      <c r="B66" s="3" t="s">
        <v>62</v>
      </c>
      <c r="C66" s="14">
        <v>68</v>
      </c>
      <c r="D66" s="185"/>
    </row>
    <row r="67" spans="2:4" x14ac:dyDescent="0.25">
      <c r="B67" s="3" t="s">
        <v>63</v>
      </c>
      <c r="C67" s="14">
        <v>68.850000000000009</v>
      </c>
      <c r="D67" s="185"/>
    </row>
    <row r="68" spans="2:4" x14ac:dyDescent="0.25">
      <c r="B68" s="3" t="s">
        <v>64</v>
      </c>
      <c r="C68" s="14">
        <v>69.7</v>
      </c>
      <c r="D68" s="185"/>
    </row>
    <row r="69" spans="2:4" x14ac:dyDescent="0.25">
      <c r="B69" s="3" t="s">
        <v>65</v>
      </c>
      <c r="C69" s="14">
        <v>70.55</v>
      </c>
      <c r="D69" s="185"/>
    </row>
    <row r="70" spans="2:4" x14ac:dyDescent="0.25">
      <c r="B70" s="3" t="s">
        <v>66</v>
      </c>
      <c r="C70" s="14">
        <v>71.400000000000006</v>
      </c>
      <c r="D70" s="185"/>
    </row>
    <row r="71" spans="2:4" x14ac:dyDescent="0.25">
      <c r="B71" s="3" t="s">
        <v>67</v>
      </c>
      <c r="C71" s="14">
        <v>72.25</v>
      </c>
      <c r="D71" s="185"/>
    </row>
    <row r="72" spans="2:4" x14ac:dyDescent="0.25">
      <c r="B72" s="3" t="s">
        <v>68</v>
      </c>
      <c r="C72" s="14">
        <v>73.100000000000009</v>
      </c>
      <c r="D72" s="185"/>
    </row>
    <row r="73" spans="2:4" x14ac:dyDescent="0.25">
      <c r="B73" s="3" t="s">
        <v>69</v>
      </c>
      <c r="C73" s="14">
        <v>73.95</v>
      </c>
      <c r="D73" s="185"/>
    </row>
    <row r="74" spans="2:4" x14ac:dyDescent="0.25">
      <c r="B74" s="3" t="s">
        <v>70</v>
      </c>
      <c r="C74" s="14">
        <v>74.8</v>
      </c>
      <c r="D74" s="185"/>
    </row>
    <row r="75" spans="2:4" x14ac:dyDescent="0.25">
      <c r="B75" s="3" t="s">
        <v>71</v>
      </c>
      <c r="C75" s="14">
        <v>75.650000000000006</v>
      </c>
      <c r="D75" s="185"/>
    </row>
    <row r="76" spans="2:4" x14ac:dyDescent="0.25">
      <c r="B76" s="3" t="s">
        <v>72</v>
      </c>
      <c r="C76" s="14">
        <v>76.5</v>
      </c>
      <c r="D76" s="185"/>
    </row>
    <row r="77" spans="2:4" x14ac:dyDescent="0.25">
      <c r="B77" s="3" t="s">
        <v>73</v>
      </c>
      <c r="C77" s="14">
        <v>77.350000000000009</v>
      </c>
      <c r="D77" s="185"/>
    </row>
    <row r="78" spans="2:4" x14ac:dyDescent="0.25">
      <c r="B78" s="3" t="s">
        <v>74</v>
      </c>
      <c r="C78" s="14">
        <v>78.2</v>
      </c>
      <c r="D78" s="185"/>
    </row>
    <row r="79" spans="2:4" x14ac:dyDescent="0.25">
      <c r="B79" s="3" t="s">
        <v>75</v>
      </c>
      <c r="C79" s="14">
        <v>79.050000000000011</v>
      </c>
      <c r="D79" s="185"/>
    </row>
    <row r="80" spans="2:4" x14ac:dyDescent="0.25">
      <c r="B80" s="3" t="s">
        <v>76</v>
      </c>
      <c r="C80" s="14">
        <v>79.900000000000006</v>
      </c>
      <c r="D80" s="185"/>
    </row>
    <row r="81" spans="2:4" x14ac:dyDescent="0.25">
      <c r="B81" s="3" t="s">
        <v>77</v>
      </c>
      <c r="C81" s="14">
        <v>80.75</v>
      </c>
      <c r="D81" s="185"/>
    </row>
    <row r="82" spans="2:4" x14ac:dyDescent="0.25">
      <c r="B82" s="3" t="s">
        <v>78</v>
      </c>
      <c r="C82" s="14">
        <v>81.600000000000009</v>
      </c>
      <c r="D82" s="185"/>
    </row>
    <row r="83" spans="2:4" x14ac:dyDescent="0.25">
      <c r="B83" s="3" t="s">
        <v>79</v>
      </c>
      <c r="C83" s="14">
        <v>82.45</v>
      </c>
      <c r="D83" s="185"/>
    </row>
    <row r="84" spans="2:4" x14ac:dyDescent="0.25">
      <c r="B84" s="3" t="s">
        <v>80</v>
      </c>
      <c r="C84" s="14">
        <v>83.300000000000011</v>
      </c>
      <c r="D84" s="185"/>
    </row>
    <row r="85" spans="2:4" x14ac:dyDescent="0.25">
      <c r="B85" s="3" t="s">
        <v>81</v>
      </c>
      <c r="C85" s="14">
        <v>84.15</v>
      </c>
      <c r="D85" s="185"/>
    </row>
    <row r="86" spans="2:4" x14ac:dyDescent="0.25">
      <c r="B86" s="3" t="s">
        <v>82</v>
      </c>
      <c r="C86" s="14">
        <v>85</v>
      </c>
      <c r="D86" s="185"/>
    </row>
    <row r="87" spans="2:4" x14ac:dyDescent="0.25">
      <c r="B87" s="3" t="s">
        <v>83</v>
      </c>
      <c r="C87" s="14">
        <v>85.850000000000009</v>
      </c>
      <c r="D87" s="185"/>
    </row>
    <row r="88" spans="2:4" x14ac:dyDescent="0.25">
      <c r="B88" s="3" t="s">
        <v>84</v>
      </c>
      <c r="C88" s="14">
        <v>86.7</v>
      </c>
      <c r="D88" s="185"/>
    </row>
    <row r="89" spans="2:4" x14ac:dyDescent="0.25">
      <c r="B89" s="3" t="s">
        <v>85</v>
      </c>
      <c r="C89" s="14">
        <v>87.550000000000011</v>
      </c>
      <c r="D89" s="185"/>
    </row>
    <row r="90" spans="2:4" x14ac:dyDescent="0.25">
      <c r="B90" s="3" t="s">
        <v>86</v>
      </c>
      <c r="C90" s="14">
        <v>88.4</v>
      </c>
      <c r="D90" s="185"/>
    </row>
    <row r="91" spans="2:4" x14ac:dyDescent="0.25">
      <c r="B91" s="3" t="s">
        <v>87</v>
      </c>
      <c r="C91" s="14">
        <v>89.25</v>
      </c>
      <c r="D91" s="185"/>
    </row>
    <row r="92" spans="2:4" x14ac:dyDescent="0.25">
      <c r="B92" s="3" t="s">
        <v>88</v>
      </c>
      <c r="C92" s="14">
        <v>90.100000000000009</v>
      </c>
      <c r="D92" s="185"/>
    </row>
    <row r="93" spans="2:4" x14ac:dyDescent="0.25">
      <c r="B93" s="3" t="s">
        <v>89</v>
      </c>
      <c r="C93" s="14">
        <v>90.95</v>
      </c>
      <c r="D93" s="185"/>
    </row>
    <row r="94" spans="2:4" x14ac:dyDescent="0.25">
      <c r="B94" s="3" t="s">
        <v>90</v>
      </c>
      <c r="C94" s="14">
        <v>91.800000000000011</v>
      </c>
      <c r="D94" s="185"/>
    </row>
    <row r="95" spans="2:4" x14ac:dyDescent="0.25">
      <c r="B95" s="3" t="s">
        <v>91</v>
      </c>
      <c r="C95" s="14">
        <v>92.65</v>
      </c>
      <c r="D95" s="185"/>
    </row>
    <row r="96" spans="2:4" x14ac:dyDescent="0.25">
      <c r="B96" s="3" t="s">
        <v>92</v>
      </c>
      <c r="C96" s="14">
        <v>93.5</v>
      </c>
      <c r="D96" s="185"/>
    </row>
    <row r="97" spans="2:4" x14ac:dyDescent="0.25">
      <c r="B97" s="3" t="s">
        <v>93</v>
      </c>
      <c r="C97" s="14">
        <v>94.350000000000009</v>
      </c>
      <c r="D97" s="185"/>
    </row>
    <row r="98" spans="2:4" x14ac:dyDescent="0.25">
      <c r="B98" s="3" t="s">
        <v>94</v>
      </c>
      <c r="C98" s="14">
        <v>95.2</v>
      </c>
      <c r="D98" s="185"/>
    </row>
    <row r="99" spans="2:4" x14ac:dyDescent="0.25">
      <c r="B99" s="3" t="s">
        <v>95</v>
      </c>
      <c r="C99" s="14">
        <v>96.050000000000011</v>
      </c>
      <c r="D99" s="185"/>
    </row>
    <row r="100" spans="2:4" x14ac:dyDescent="0.25">
      <c r="B100" s="3" t="s">
        <v>96</v>
      </c>
      <c r="C100" s="14">
        <v>96.9</v>
      </c>
      <c r="D100" s="185"/>
    </row>
    <row r="101" spans="2:4" x14ac:dyDescent="0.25">
      <c r="B101" s="3" t="s">
        <v>97</v>
      </c>
      <c r="C101" s="14">
        <v>97.75</v>
      </c>
      <c r="D101" s="185"/>
    </row>
    <row r="102" spans="2:4" x14ac:dyDescent="0.25">
      <c r="B102" s="3" t="s">
        <v>98</v>
      </c>
      <c r="C102" s="14">
        <v>98.600000000000009</v>
      </c>
      <c r="D102" s="185"/>
    </row>
    <row r="103" spans="2:4" x14ac:dyDescent="0.25">
      <c r="B103" s="3" t="s">
        <v>99</v>
      </c>
      <c r="C103" s="14">
        <v>99.45</v>
      </c>
      <c r="D103" s="185"/>
    </row>
    <row r="104" spans="2:4" x14ac:dyDescent="0.25">
      <c r="B104" s="3" t="s">
        <v>100</v>
      </c>
      <c r="C104" s="14">
        <v>100.30000000000001</v>
      </c>
      <c r="D104" s="185"/>
    </row>
    <row r="105" spans="2:4" x14ac:dyDescent="0.25">
      <c r="B105" s="3" t="s">
        <v>101</v>
      </c>
      <c r="C105" s="14">
        <v>101.15</v>
      </c>
      <c r="D105" s="185"/>
    </row>
    <row r="106" spans="2:4" x14ac:dyDescent="0.25">
      <c r="B106" s="3" t="s">
        <v>102</v>
      </c>
      <c r="C106" s="14">
        <v>102</v>
      </c>
      <c r="D106" s="185"/>
    </row>
    <row r="107" spans="2:4" x14ac:dyDescent="0.25">
      <c r="B107" s="3" t="s">
        <v>103</v>
      </c>
      <c r="C107" s="14">
        <v>102.85000000000001</v>
      </c>
      <c r="D107" s="185"/>
    </row>
    <row r="108" spans="2:4" x14ac:dyDescent="0.25">
      <c r="B108" s="3" t="s">
        <v>104</v>
      </c>
      <c r="C108" s="14">
        <v>103.7</v>
      </c>
      <c r="D108" s="185"/>
    </row>
    <row r="109" spans="2:4" x14ac:dyDescent="0.25">
      <c r="B109" s="3" t="s">
        <v>105</v>
      </c>
      <c r="C109" s="14">
        <v>104.55000000000001</v>
      </c>
      <c r="D109" s="185"/>
    </row>
    <row r="110" spans="2:4" x14ac:dyDescent="0.25">
      <c r="B110" s="3" t="s">
        <v>106</v>
      </c>
      <c r="C110" s="14">
        <v>105.4</v>
      </c>
      <c r="D110" s="185"/>
    </row>
    <row r="111" spans="2:4" x14ac:dyDescent="0.25">
      <c r="B111" s="3" t="s">
        <v>107</v>
      </c>
      <c r="C111" s="14">
        <v>106.25</v>
      </c>
      <c r="D111" s="185"/>
    </row>
  </sheetData>
  <sheetProtection sheet="1" formatCells="0" formatColumns="0"/>
  <mergeCells count="1">
    <mergeCell ref="B8:E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4E5FC-DC06-4784-96D9-401C68456202}">
  <sheetPr codeName="Sheet5">
    <tabColor rgb="FF00B0F0"/>
    <pageSetUpPr autoPageBreaks="0"/>
  </sheetPr>
  <dimension ref="A1:O1139"/>
  <sheetViews>
    <sheetView workbookViewId="0">
      <selection activeCell="N8" sqref="N8"/>
    </sheetView>
  </sheetViews>
  <sheetFormatPr defaultRowHeight="15" x14ac:dyDescent="0.25"/>
  <cols>
    <col min="1" max="1" width="6.140625" style="18" customWidth="1"/>
    <col min="2" max="4" width="11" style="18" customWidth="1"/>
    <col min="5" max="5" width="26.85546875" style="18" bestFit="1" customWidth="1"/>
    <col min="6" max="6" width="12.140625" style="18" customWidth="1"/>
    <col min="7" max="7" width="18.28515625" style="18" customWidth="1"/>
    <col min="8" max="8" width="11" style="18" customWidth="1"/>
    <col min="9" max="9" width="15.5703125" style="18" customWidth="1"/>
    <col min="10" max="10" width="4.5703125" customWidth="1"/>
    <col min="11" max="11" width="4.85546875" style="18" customWidth="1"/>
    <col min="12" max="12" width="2.85546875" style="18" customWidth="1"/>
    <col min="13" max="13" width="13.140625" style="18" bestFit="1" customWidth="1"/>
    <col min="14" max="14" width="12.5703125" style="18" bestFit="1" customWidth="1"/>
    <col min="15" max="15" width="15.140625" style="18" bestFit="1" customWidth="1"/>
    <col min="16" max="16384" width="9.140625" style="18"/>
  </cols>
  <sheetData>
    <row r="1" spans="1:15" x14ac:dyDescent="0.25">
      <c r="A1" s="35"/>
      <c r="M1"/>
      <c r="N1"/>
    </row>
    <row r="2" spans="1:15" x14ac:dyDescent="0.25">
      <c r="B2"/>
      <c r="C2"/>
      <c r="D2"/>
      <c r="E2"/>
      <c r="F2"/>
      <c r="G2"/>
      <c r="H2"/>
      <c r="I2"/>
      <c r="K2"/>
      <c r="M2"/>
      <c r="N2"/>
    </row>
    <row r="3" spans="1:15" x14ac:dyDescent="0.25">
      <c r="B3"/>
      <c r="C3"/>
      <c r="D3"/>
      <c r="E3"/>
      <c r="F3"/>
      <c r="G3"/>
      <c r="H3"/>
      <c r="I3"/>
      <c r="K3"/>
      <c r="M3"/>
      <c r="N3"/>
      <c r="O3"/>
    </row>
    <row r="4" spans="1:15" ht="10.5" customHeight="1" x14ac:dyDescent="0.25">
      <c r="B4"/>
      <c r="C4"/>
      <c r="D4"/>
      <c r="E4"/>
      <c r="F4"/>
      <c r="G4"/>
      <c r="H4"/>
      <c r="I4"/>
      <c r="K4"/>
      <c r="M4"/>
      <c r="N4"/>
      <c r="O4"/>
    </row>
    <row r="5" spans="1:15" ht="20.25" customHeight="1" x14ac:dyDescent="0.25">
      <c r="B5"/>
      <c r="C5"/>
      <c r="D5"/>
      <c r="E5"/>
      <c r="F5"/>
      <c r="G5"/>
      <c r="H5"/>
      <c r="I5"/>
      <c r="K5"/>
      <c r="M5"/>
      <c r="N5"/>
      <c r="O5"/>
    </row>
    <row r="6" spans="1:15" ht="21" customHeight="1" x14ac:dyDescent="0.25">
      <c r="B6"/>
      <c r="C6"/>
      <c r="D6"/>
      <c r="E6"/>
      <c r="F6"/>
      <c r="G6"/>
      <c r="H6"/>
      <c r="I6"/>
      <c r="K6"/>
      <c r="M6"/>
      <c r="N6"/>
      <c r="O6"/>
    </row>
    <row r="7" spans="1:15" ht="26.25" customHeight="1" thickBot="1" x14ac:dyDescent="0.3">
      <c r="B7"/>
      <c r="C7"/>
      <c r="D7"/>
      <c r="E7"/>
      <c r="F7"/>
      <c r="G7"/>
      <c r="H7"/>
      <c r="I7"/>
      <c r="K7"/>
      <c r="M7"/>
      <c r="N7"/>
      <c r="O7"/>
    </row>
    <row r="8" spans="1:15" ht="21.75" customHeight="1" thickBot="1" x14ac:dyDescent="0.3">
      <c r="B8" s="241" t="s">
        <v>716</v>
      </c>
      <c r="C8" s="242"/>
      <c r="D8" s="242"/>
      <c r="E8" s="243"/>
      <c r="F8" s="205"/>
      <c r="K8"/>
      <c r="M8"/>
      <c r="N8"/>
      <c r="O8"/>
    </row>
    <row r="9" spans="1:15" ht="21" customHeight="1" x14ac:dyDescent="0.25">
      <c r="B9"/>
      <c r="C9"/>
      <c r="D9"/>
      <c r="E9"/>
      <c r="F9"/>
      <c r="H9"/>
      <c r="K9"/>
      <c r="M9"/>
      <c r="N9"/>
      <c r="O9"/>
    </row>
    <row r="10" spans="1:15" x14ac:dyDescent="0.25">
      <c r="F10"/>
      <c r="G10"/>
      <c r="H10"/>
      <c r="K10"/>
    </row>
    <row r="11" spans="1:15" x14ac:dyDescent="0.25">
      <c r="B11" s="106" t="s">
        <v>380</v>
      </c>
    </row>
    <row r="12" spans="1:15" ht="15.75" thickBot="1" x14ac:dyDescent="0.3">
      <c r="M12"/>
      <c r="N12"/>
      <c r="O12"/>
    </row>
    <row r="13" spans="1:15" ht="21" customHeight="1" x14ac:dyDescent="0.25">
      <c r="B13" s="20" t="s">
        <v>124</v>
      </c>
      <c r="C13" s="20" t="s">
        <v>125</v>
      </c>
      <c r="D13" s="20" t="s">
        <v>126</v>
      </c>
      <c r="E13" s="20" t="s">
        <v>127</v>
      </c>
      <c r="F13" s="44" t="s">
        <v>128</v>
      </c>
      <c r="G13" s="44" t="s">
        <v>129</v>
      </c>
      <c r="H13" s="44" t="s">
        <v>130</v>
      </c>
      <c r="I13" s="44" t="s">
        <v>131</v>
      </c>
      <c r="M13" s="187"/>
      <c r="N13"/>
      <c r="O13"/>
    </row>
    <row r="14" spans="1:15" x14ac:dyDescent="0.25">
      <c r="B14" s="24" t="s">
        <v>135</v>
      </c>
      <c r="C14" s="25" t="s">
        <v>133</v>
      </c>
      <c r="D14" s="84">
        <v>39087</v>
      </c>
      <c r="E14" s="25" t="s">
        <v>175</v>
      </c>
      <c r="F14" s="25">
        <v>360</v>
      </c>
      <c r="G14" s="25">
        <v>8694</v>
      </c>
      <c r="H14" s="25">
        <v>3542</v>
      </c>
      <c r="I14" s="26">
        <v>5152</v>
      </c>
      <c r="K14" s="19"/>
      <c r="M14"/>
      <c r="N14"/>
      <c r="O14"/>
    </row>
    <row r="15" spans="1:15" x14ac:dyDescent="0.25">
      <c r="B15" s="27" t="s">
        <v>135</v>
      </c>
      <c r="C15" s="28" t="s">
        <v>133</v>
      </c>
      <c r="D15" s="85">
        <v>39549</v>
      </c>
      <c r="E15" s="28" t="s">
        <v>175</v>
      </c>
      <c r="F15" s="28">
        <v>310</v>
      </c>
      <c r="G15" s="28">
        <v>7477</v>
      </c>
      <c r="H15" s="28">
        <v>3046</v>
      </c>
      <c r="I15" s="29">
        <v>4431</v>
      </c>
      <c r="K15" s="19"/>
      <c r="M15"/>
      <c r="N15"/>
      <c r="O15"/>
    </row>
    <row r="16" spans="1:15" x14ac:dyDescent="0.25">
      <c r="B16" s="24" t="s">
        <v>135</v>
      </c>
      <c r="C16" s="25" t="s">
        <v>140</v>
      </c>
      <c r="D16" s="84">
        <v>39246</v>
      </c>
      <c r="E16" s="25" t="s">
        <v>175</v>
      </c>
      <c r="F16" s="25">
        <v>1120</v>
      </c>
      <c r="G16" s="25">
        <v>22198</v>
      </c>
      <c r="H16" s="25">
        <v>11021</v>
      </c>
      <c r="I16" s="26">
        <v>11177</v>
      </c>
      <c r="K16" s="19"/>
      <c r="M16"/>
      <c r="N16"/>
      <c r="O16"/>
    </row>
    <row r="17" spans="2:15" x14ac:dyDescent="0.25">
      <c r="B17" s="27" t="s">
        <v>137</v>
      </c>
      <c r="C17" s="28" t="s">
        <v>140</v>
      </c>
      <c r="D17" s="85">
        <v>39279</v>
      </c>
      <c r="E17" s="28" t="s">
        <v>175</v>
      </c>
      <c r="F17" s="28">
        <v>420</v>
      </c>
      <c r="G17" s="28">
        <v>10206</v>
      </c>
      <c r="H17" s="28">
        <v>4133</v>
      </c>
      <c r="I17" s="29">
        <v>6073</v>
      </c>
      <c r="K17" s="19"/>
      <c r="M17"/>
      <c r="N17"/>
      <c r="O17"/>
    </row>
    <row r="18" spans="2:15" x14ac:dyDescent="0.25">
      <c r="B18" s="24" t="s">
        <v>137</v>
      </c>
      <c r="C18" s="25" t="s">
        <v>140</v>
      </c>
      <c r="D18" s="84">
        <v>39290</v>
      </c>
      <c r="E18" s="25" t="s">
        <v>175</v>
      </c>
      <c r="F18" s="25">
        <v>630</v>
      </c>
      <c r="G18" s="25">
        <v>13129</v>
      </c>
      <c r="H18" s="25">
        <v>6439</v>
      </c>
      <c r="I18" s="26">
        <v>6690</v>
      </c>
      <c r="K18" s="19"/>
      <c r="M18"/>
      <c r="N18"/>
      <c r="O18"/>
    </row>
    <row r="19" spans="2:15" x14ac:dyDescent="0.25">
      <c r="B19" s="27" t="s">
        <v>135</v>
      </c>
      <c r="C19" s="28" t="s">
        <v>140</v>
      </c>
      <c r="D19" s="85">
        <v>39538</v>
      </c>
      <c r="E19" s="28" t="s">
        <v>175</v>
      </c>
      <c r="F19" s="28">
        <v>896</v>
      </c>
      <c r="G19" s="28">
        <v>17758</v>
      </c>
      <c r="H19" s="28">
        <v>8817</v>
      </c>
      <c r="I19" s="29">
        <v>8941</v>
      </c>
      <c r="K19" s="19"/>
      <c r="M19"/>
      <c r="N19"/>
      <c r="O19"/>
    </row>
    <row r="20" spans="2:15" x14ac:dyDescent="0.25">
      <c r="B20" s="24" t="s">
        <v>137</v>
      </c>
      <c r="C20" s="25" t="s">
        <v>140</v>
      </c>
      <c r="D20" s="84">
        <v>39553</v>
      </c>
      <c r="E20" s="25" t="s">
        <v>175</v>
      </c>
      <c r="F20" s="25">
        <v>504</v>
      </c>
      <c r="G20" s="25">
        <v>10503</v>
      </c>
      <c r="H20" s="25">
        <v>5151</v>
      </c>
      <c r="I20" s="26">
        <v>5352</v>
      </c>
      <c r="K20" s="19"/>
      <c r="M20"/>
      <c r="N20"/>
      <c r="O20"/>
    </row>
    <row r="21" spans="2:15" x14ac:dyDescent="0.25">
      <c r="B21" s="27" t="s">
        <v>137</v>
      </c>
      <c r="C21" s="28" t="s">
        <v>140</v>
      </c>
      <c r="D21" s="85">
        <v>39667</v>
      </c>
      <c r="E21" s="28" t="s">
        <v>175</v>
      </c>
      <c r="F21" s="28">
        <v>336</v>
      </c>
      <c r="G21" s="28">
        <v>8165</v>
      </c>
      <c r="H21" s="28">
        <v>3306</v>
      </c>
      <c r="I21" s="29">
        <v>4859</v>
      </c>
      <c r="K21" s="19"/>
      <c r="M21"/>
      <c r="N21"/>
      <c r="O21"/>
    </row>
    <row r="22" spans="2:15" x14ac:dyDescent="0.25">
      <c r="B22" s="24" t="s">
        <v>137</v>
      </c>
      <c r="C22" s="25" t="s">
        <v>142</v>
      </c>
      <c r="D22" s="84">
        <v>39696</v>
      </c>
      <c r="E22" s="25" t="s">
        <v>175</v>
      </c>
      <c r="F22" s="25">
        <v>230</v>
      </c>
      <c r="G22" s="25">
        <v>4211</v>
      </c>
      <c r="H22" s="25">
        <v>1948</v>
      </c>
      <c r="I22" s="26">
        <v>2263</v>
      </c>
      <c r="K22" s="19"/>
      <c r="M22"/>
      <c r="N22"/>
      <c r="O22"/>
    </row>
    <row r="23" spans="2:15" x14ac:dyDescent="0.25">
      <c r="B23" s="27" t="s">
        <v>135</v>
      </c>
      <c r="C23" s="28" t="s">
        <v>142</v>
      </c>
      <c r="D23" s="85">
        <v>39765</v>
      </c>
      <c r="E23" s="28" t="s">
        <v>175</v>
      </c>
      <c r="F23" s="28">
        <v>451</v>
      </c>
      <c r="G23" s="28">
        <v>11085</v>
      </c>
      <c r="H23" s="28">
        <v>4436</v>
      </c>
      <c r="I23" s="29">
        <v>6649</v>
      </c>
      <c r="K23" s="19"/>
      <c r="M23"/>
      <c r="N23"/>
      <c r="O23"/>
    </row>
    <row r="24" spans="2:15" x14ac:dyDescent="0.25">
      <c r="B24" s="24" t="s">
        <v>132</v>
      </c>
      <c r="C24" s="25" t="s">
        <v>136</v>
      </c>
      <c r="D24" s="84">
        <v>39112</v>
      </c>
      <c r="E24" s="25" t="s">
        <v>175</v>
      </c>
      <c r="F24" s="25">
        <v>210</v>
      </c>
      <c r="G24" s="25">
        <v>4807</v>
      </c>
      <c r="H24" s="25">
        <v>2146</v>
      </c>
      <c r="I24" s="26">
        <v>2661</v>
      </c>
      <c r="K24" s="19"/>
      <c r="M24"/>
      <c r="N24"/>
      <c r="O24"/>
    </row>
    <row r="25" spans="2:15" x14ac:dyDescent="0.25">
      <c r="B25" s="27" t="s">
        <v>137</v>
      </c>
      <c r="C25" s="28" t="s">
        <v>136</v>
      </c>
      <c r="D25" s="85">
        <v>39162</v>
      </c>
      <c r="E25" s="28" t="s">
        <v>175</v>
      </c>
      <c r="F25" s="28">
        <v>1050</v>
      </c>
      <c r="G25" s="28">
        <v>22838</v>
      </c>
      <c r="H25" s="28">
        <v>10731</v>
      </c>
      <c r="I25" s="29">
        <v>12107</v>
      </c>
      <c r="K25" s="19"/>
      <c r="M25"/>
      <c r="N25"/>
      <c r="O25"/>
    </row>
    <row r="26" spans="2:15" x14ac:dyDescent="0.25">
      <c r="B26" s="24" t="s">
        <v>132</v>
      </c>
      <c r="C26" s="25" t="s">
        <v>136</v>
      </c>
      <c r="D26" s="84">
        <v>39170</v>
      </c>
      <c r="E26" s="25" t="s">
        <v>175</v>
      </c>
      <c r="F26" s="25">
        <v>600</v>
      </c>
      <c r="G26" s="25">
        <v>14076</v>
      </c>
      <c r="H26" s="25">
        <v>6132</v>
      </c>
      <c r="I26" s="26">
        <v>7944</v>
      </c>
      <c r="K26" s="19"/>
      <c r="M26"/>
      <c r="N26"/>
      <c r="O26"/>
    </row>
    <row r="27" spans="2:15" x14ac:dyDescent="0.25">
      <c r="B27" s="27" t="s">
        <v>137</v>
      </c>
      <c r="C27" s="28" t="s">
        <v>136</v>
      </c>
      <c r="D27" s="85">
        <v>39241</v>
      </c>
      <c r="E27" s="28" t="s">
        <v>175</v>
      </c>
      <c r="F27" s="28">
        <v>1300</v>
      </c>
      <c r="G27" s="28">
        <v>31187</v>
      </c>
      <c r="H27" s="28">
        <v>13286</v>
      </c>
      <c r="I27" s="29">
        <v>17901</v>
      </c>
      <c r="K27" s="19"/>
      <c r="M27"/>
      <c r="N27"/>
      <c r="O27"/>
    </row>
    <row r="28" spans="2:15" x14ac:dyDescent="0.25">
      <c r="B28" s="24" t="s">
        <v>137</v>
      </c>
      <c r="C28" s="25" t="s">
        <v>136</v>
      </c>
      <c r="D28" s="84">
        <v>39261</v>
      </c>
      <c r="E28" s="25" t="s">
        <v>175</v>
      </c>
      <c r="F28" s="25">
        <v>1080</v>
      </c>
      <c r="G28" s="25">
        <v>22291</v>
      </c>
      <c r="H28" s="25">
        <v>9148</v>
      </c>
      <c r="I28" s="26">
        <v>13143</v>
      </c>
      <c r="K28" s="19"/>
      <c r="M28"/>
      <c r="N28"/>
      <c r="O28"/>
    </row>
    <row r="29" spans="2:15" x14ac:dyDescent="0.25">
      <c r="B29" s="27" t="s">
        <v>132</v>
      </c>
      <c r="C29" s="28" t="s">
        <v>136</v>
      </c>
      <c r="D29" s="85">
        <v>39416</v>
      </c>
      <c r="E29" s="28" t="s">
        <v>175</v>
      </c>
      <c r="F29" s="28">
        <v>480</v>
      </c>
      <c r="G29" s="28">
        <v>9662</v>
      </c>
      <c r="H29" s="28">
        <v>4723</v>
      </c>
      <c r="I29" s="29">
        <v>4939</v>
      </c>
      <c r="K29" s="19"/>
      <c r="M29"/>
      <c r="N29"/>
      <c r="O29"/>
    </row>
    <row r="30" spans="2:15" x14ac:dyDescent="0.25">
      <c r="B30" s="24" t="s">
        <v>132</v>
      </c>
      <c r="C30" s="25" t="s">
        <v>136</v>
      </c>
      <c r="D30" s="84">
        <v>39479</v>
      </c>
      <c r="E30" s="25" t="s">
        <v>175</v>
      </c>
      <c r="F30" s="25">
        <v>618</v>
      </c>
      <c r="G30" s="25">
        <v>14498</v>
      </c>
      <c r="H30" s="25">
        <v>6316</v>
      </c>
      <c r="I30" s="26">
        <v>8182</v>
      </c>
      <c r="K30" s="19"/>
      <c r="M30"/>
      <c r="N30"/>
      <c r="O30"/>
    </row>
    <row r="31" spans="2:15" x14ac:dyDescent="0.25">
      <c r="B31" s="27" t="s">
        <v>137</v>
      </c>
      <c r="C31" s="28" t="s">
        <v>136</v>
      </c>
      <c r="D31" s="85">
        <v>39552</v>
      </c>
      <c r="E31" s="28" t="s">
        <v>175</v>
      </c>
      <c r="F31" s="28">
        <v>1082</v>
      </c>
      <c r="G31" s="28">
        <v>23523</v>
      </c>
      <c r="H31" s="28">
        <v>11053</v>
      </c>
      <c r="I31" s="29">
        <v>12470</v>
      </c>
      <c r="K31" s="19"/>
      <c r="M31"/>
      <c r="N31"/>
      <c r="O31"/>
    </row>
    <row r="32" spans="2:15" x14ac:dyDescent="0.25">
      <c r="B32" s="24" t="s">
        <v>137</v>
      </c>
      <c r="C32" s="25" t="s">
        <v>136</v>
      </c>
      <c r="D32" s="84">
        <v>39580</v>
      </c>
      <c r="E32" s="25" t="s">
        <v>175</v>
      </c>
      <c r="F32" s="25">
        <v>1112</v>
      </c>
      <c r="G32" s="25">
        <v>22960</v>
      </c>
      <c r="H32" s="25">
        <v>9422</v>
      </c>
      <c r="I32" s="26">
        <v>13538</v>
      </c>
      <c r="K32" s="19"/>
    </row>
    <row r="33" spans="2:11" x14ac:dyDescent="0.25">
      <c r="B33" s="27" t="s">
        <v>132</v>
      </c>
      <c r="C33" s="28" t="s">
        <v>136</v>
      </c>
      <c r="D33" s="85">
        <v>39639</v>
      </c>
      <c r="E33" s="28" t="s">
        <v>175</v>
      </c>
      <c r="F33" s="28">
        <v>494</v>
      </c>
      <c r="G33" s="28">
        <v>9952</v>
      </c>
      <c r="H33" s="28">
        <v>4865</v>
      </c>
      <c r="I33" s="29">
        <v>5087</v>
      </c>
      <c r="K33" s="19"/>
    </row>
    <row r="34" spans="2:11" x14ac:dyDescent="0.25">
      <c r="B34" s="24" t="s">
        <v>137</v>
      </c>
      <c r="C34" s="25" t="s">
        <v>136</v>
      </c>
      <c r="D34" s="84">
        <v>39652</v>
      </c>
      <c r="E34" s="25" t="s">
        <v>175</v>
      </c>
      <c r="F34" s="25">
        <v>1339</v>
      </c>
      <c r="G34" s="25">
        <v>32123</v>
      </c>
      <c r="H34" s="25">
        <v>13685</v>
      </c>
      <c r="I34" s="26">
        <v>18438</v>
      </c>
      <c r="K34" s="19"/>
    </row>
    <row r="35" spans="2:11" x14ac:dyDescent="0.25">
      <c r="B35" s="27" t="s">
        <v>132</v>
      </c>
      <c r="C35" s="28" t="s">
        <v>136</v>
      </c>
      <c r="D35" s="85">
        <v>39709</v>
      </c>
      <c r="E35" s="28" t="s">
        <v>175</v>
      </c>
      <c r="F35" s="28">
        <v>216</v>
      </c>
      <c r="G35" s="28">
        <v>4951</v>
      </c>
      <c r="H35" s="28">
        <v>2210</v>
      </c>
      <c r="I35" s="29">
        <v>2741</v>
      </c>
      <c r="K35" s="19"/>
    </row>
    <row r="36" spans="2:11" x14ac:dyDescent="0.25">
      <c r="B36" s="24" t="s">
        <v>132</v>
      </c>
      <c r="C36" s="25" t="s">
        <v>143</v>
      </c>
      <c r="D36" s="84">
        <v>39120</v>
      </c>
      <c r="E36" s="25" t="s">
        <v>175</v>
      </c>
      <c r="F36" s="25">
        <v>400</v>
      </c>
      <c r="G36" s="25">
        <v>9452</v>
      </c>
      <c r="H36" s="25">
        <v>3936</v>
      </c>
      <c r="I36" s="26">
        <v>5516</v>
      </c>
      <c r="K36" s="19"/>
    </row>
    <row r="37" spans="2:11" x14ac:dyDescent="0.25">
      <c r="B37" s="27" t="s">
        <v>132</v>
      </c>
      <c r="C37" s="28" t="s">
        <v>143</v>
      </c>
      <c r="D37" s="85">
        <v>39216</v>
      </c>
      <c r="E37" s="28" t="s">
        <v>175</v>
      </c>
      <c r="F37" s="28">
        <v>400</v>
      </c>
      <c r="G37" s="28">
        <v>9644</v>
      </c>
      <c r="H37" s="28">
        <v>4088</v>
      </c>
      <c r="I37" s="29">
        <v>5556</v>
      </c>
      <c r="K37" s="19"/>
    </row>
    <row r="38" spans="2:11" x14ac:dyDescent="0.25">
      <c r="B38" s="24" t="s">
        <v>137</v>
      </c>
      <c r="C38" s="25" t="s">
        <v>143</v>
      </c>
      <c r="D38" s="84">
        <v>39314</v>
      </c>
      <c r="E38" s="25" t="s">
        <v>175</v>
      </c>
      <c r="F38" s="25">
        <v>560</v>
      </c>
      <c r="G38" s="25">
        <v>10489</v>
      </c>
      <c r="H38" s="25">
        <v>4743</v>
      </c>
      <c r="I38" s="26">
        <v>5746</v>
      </c>
      <c r="K38" s="19"/>
    </row>
    <row r="39" spans="2:11" x14ac:dyDescent="0.25">
      <c r="B39" s="27" t="s">
        <v>137</v>
      </c>
      <c r="C39" s="28" t="s">
        <v>143</v>
      </c>
      <c r="D39" s="85">
        <v>39384</v>
      </c>
      <c r="E39" s="28" t="s">
        <v>175</v>
      </c>
      <c r="F39" s="28">
        <v>520</v>
      </c>
      <c r="G39" s="28">
        <v>9298</v>
      </c>
      <c r="H39" s="28">
        <v>4404</v>
      </c>
      <c r="I39" s="29">
        <v>4894</v>
      </c>
      <c r="K39" s="19"/>
    </row>
    <row r="40" spans="2:11" x14ac:dyDescent="0.25">
      <c r="B40" s="24" t="s">
        <v>137</v>
      </c>
      <c r="C40" s="25" t="s">
        <v>143</v>
      </c>
      <c r="D40" s="84">
        <v>39444</v>
      </c>
      <c r="E40" s="25" t="s">
        <v>175</v>
      </c>
      <c r="F40" s="25">
        <v>840</v>
      </c>
      <c r="G40" s="25">
        <v>17598</v>
      </c>
      <c r="H40" s="25">
        <v>8585</v>
      </c>
      <c r="I40" s="26">
        <v>9013</v>
      </c>
      <c r="K40" s="19"/>
    </row>
    <row r="41" spans="2:11" x14ac:dyDescent="0.25">
      <c r="B41" s="27" t="s">
        <v>132</v>
      </c>
      <c r="C41" s="28" t="s">
        <v>143</v>
      </c>
      <c r="D41" s="85">
        <v>39458</v>
      </c>
      <c r="E41" s="28" t="s">
        <v>175</v>
      </c>
      <c r="F41" s="28">
        <v>504</v>
      </c>
      <c r="G41" s="28">
        <v>12151</v>
      </c>
      <c r="H41" s="28">
        <v>5151</v>
      </c>
      <c r="I41" s="29">
        <v>7000</v>
      </c>
      <c r="K41" s="19"/>
    </row>
    <row r="42" spans="2:11" x14ac:dyDescent="0.25">
      <c r="B42" s="24" t="s">
        <v>132</v>
      </c>
      <c r="C42" s="25" t="s">
        <v>143</v>
      </c>
      <c r="D42" s="84">
        <v>39548</v>
      </c>
      <c r="E42" s="25" t="s">
        <v>175</v>
      </c>
      <c r="F42" s="25">
        <v>504</v>
      </c>
      <c r="G42" s="25">
        <v>11910</v>
      </c>
      <c r="H42" s="25">
        <v>4959</v>
      </c>
      <c r="I42" s="26">
        <v>6951</v>
      </c>
      <c r="K42" s="19"/>
    </row>
    <row r="43" spans="2:11" x14ac:dyDescent="0.25">
      <c r="B43" s="27" t="s">
        <v>137</v>
      </c>
      <c r="C43" s="28" t="s">
        <v>143</v>
      </c>
      <c r="D43" s="85">
        <v>39601</v>
      </c>
      <c r="E43" s="28" t="s">
        <v>175</v>
      </c>
      <c r="F43" s="28">
        <v>1058</v>
      </c>
      <c r="G43" s="28">
        <v>22173</v>
      </c>
      <c r="H43" s="28">
        <v>10817</v>
      </c>
      <c r="I43" s="29">
        <v>11356</v>
      </c>
      <c r="K43" s="19"/>
    </row>
    <row r="44" spans="2:11" x14ac:dyDescent="0.25">
      <c r="B44" s="24" t="s">
        <v>137</v>
      </c>
      <c r="C44" s="25" t="s">
        <v>143</v>
      </c>
      <c r="D44" s="84">
        <v>39681</v>
      </c>
      <c r="E44" s="25" t="s">
        <v>175</v>
      </c>
      <c r="F44" s="25">
        <v>706</v>
      </c>
      <c r="G44" s="25">
        <v>13216</v>
      </c>
      <c r="H44" s="25">
        <v>5976</v>
      </c>
      <c r="I44" s="26">
        <v>7240</v>
      </c>
      <c r="K44" s="19"/>
    </row>
    <row r="45" spans="2:11" x14ac:dyDescent="0.25">
      <c r="B45" s="27" t="s">
        <v>137</v>
      </c>
      <c r="C45" s="28" t="s">
        <v>143</v>
      </c>
      <c r="D45" s="85">
        <v>39708</v>
      </c>
      <c r="E45" s="28" t="s">
        <v>175</v>
      </c>
      <c r="F45" s="28">
        <v>655</v>
      </c>
      <c r="G45" s="28">
        <v>11715</v>
      </c>
      <c r="H45" s="28">
        <v>5549</v>
      </c>
      <c r="I45" s="29">
        <v>6166</v>
      </c>
      <c r="K45" s="19"/>
    </row>
    <row r="46" spans="2:11" x14ac:dyDescent="0.25">
      <c r="B46" s="24" t="s">
        <v>135</v>
      </c>
      <c r="C46" s="25" t="s">
        <v>138</v>
      </c>
      <c r="D46" s="84">
        <v>39261</v>
      </c>
      <c r="E46" s="25" t="s">
        <v>175</v>
      </c>
      <c r="F46" s="25">
        <v>1040</v>
      </c>
      <c r="G46" s="25">
        <v>19874</v>
      </c>
      <c r="H46" s="25">
        <v>8809</v>
      </c>
      <c r="I46" s="26">
        <v>11065</v>
      </c>
      <c r="K46" s="19"/>
    </row>
    <row r="47" spans="2:11" x14ac:dyDescent="0.25">
      <c r="B47" s="27" t="s">
        <v>137</v>
      </c>
      <c r="C47" s="28" t="s">
        <v>138</v>
      </c>
      <c r="D47" s="85">
        <v>39373</v>
      </c>
      <c r="E47" s="28" t="s">
        <v>175</v>
      </c>
      <c r="F47" s="28">
        <v>700</v>
      </c>
      <c r="G47" s="28">
        <v>14686</v>
      </c>
      <c r="H47" s="28">
        <v>5929</v>
      </c>
      <c r="I47" s="29">
        <v>8757</v>
      </c>
      <c r="K47" s="19"/>
    </row>
    <row r="48" spans="2:11" x14ac:dyDescent="0.25">
      <c r="B48" s="24" t="s">
        <v>132</v>
      </c>
      <c r="C48" s="25" t="s">
        <v>138</v>
      </c>
      <c r="D48" s="84">
        <v>39381</v>
      </c>
      <c r="E48" s="25" t="s">
        <v>175</v>
      </c>
      <c r="F48" s="25">
        <v>300</v>
      </c>
      <c r="G48" s="25">
        <v>6156</v>
      </c>
      <c r="H48" s="25">
        <v>2952</v>
      </c>
      <c r="I48" s="26">
        <v>3204</v>
      </c>
      <c r="K48" s="19"/>
    </row>
    <row r="49" spans="2:11" x14ac:dyDescent="0.25">
      <c r="B49" s="27" t="s">
        <v>132</v>
      </c>
      <c r="C49" s="28" t="s">
        <v>138</v>
      </c>
      <c r="D49" s="85">
        <v>39616</v>
      </c>
      <c r="E49" s="28" t="s">
        <v>175</v>
      </c>
      <c r="F49" s="28">
        <v>234</v>
      </c>
      <c r="G49" s="28">
        <v>4802</v>
      </c>
      <c r="H49" s="28">
        <v>2303</v>
      </c>
      <c r="I49" s="29">
        <v>2499</v>
      </c>
      <c r="K49" s="19"/>
    </row>
    <row r="50" spans="2:11" x14ac:dyDescent="0.25">
      <c r="B50" s="24" t="s">
        <v>135</v>
      </c>
      <c r="C50" s="25" t="s">
        <v>138</v>
      </c>
      <c r="D50" s="84">
        <v>39661</v>
      </c>
      <c r="E50" s="25" t="s">
        <v>175</v>
      </c>
      <c r="F50" s="25">
        <v>811</v>
      </c>
      <c r="G50" s="25">
        <v>15502</v>
      </c>
      <c r="H50" s="25">
        <v>6871</v>
      </c>
      <c r="I50" s="26">
        <v>8631</v>
      </c>
      <c r="K50" s="19"/>
    </row>
    <row r="51" spans="2:11" x14ac:dyDescent="0.25">
      <c r="B51" s="27" t="s">
        <v>137</v>
      </c>
      <c r="C51" s="28" t="s">
        <v>138</v>
      </c>
      <c r="D51" s="85">
        <v>39797</v>
      </c>
      <c r="E51" s="28" t="s">
        <v>175</v>
      </c>
      <c r="F51" s="28">
        <v>546</v>
      </c>
      <c r="G51" s="28">
        <v>11455</v>
      </c>
      <c r="H51" s="28">
        <v>4625</v>
      </c>
      <c r="I51" s="29">
        <v>6830</v>
      </c>
      <c r="K51" s="19"/>
    </row>
    <row r="52" spans="2:11" x14ac:dyDescent="0.25">
      <c r="B52" s="24" t="s">
        <v>135</v>
      </c>
      <c r="C52" s="25" t="s">
        <v>144</v>
      </c>
      <c r="D52" s="84">
        <v>39087</v>
      </c>
      <c r="E52" s="25" t="s">
        <v>175</v>
      </c>
      <c r="F52" s="25">
        <v>350</v>
      </c>
      <c r="G52" s="25">
        <v>6100</v>
      </c>
      <c r="H52" s="25">
        <v>2964</v>
      </c>
      <c r="I52" s="26">
        <v>3136</v>
      </c>
      <c r="K52" s="19"/>
    </row>
    <row r="53" spans="2:11" x14ac:dyDescent="0.25">
      <c r="B53" s="27" t="s">
        <v>137</v>
      </c>
      <c r="C53" s="28" t="s">
        <v>144</v>
      </c>
      <c r="D53" s="85">
        <v>39267</v>
      </c>
      <c r="E53" s="28" t="s">
        <v>175</v>
      </c>
      <c r="F53" s="28">
        <v>720</v>
      </c>
      <c r="G53" s="28">
        <v>14947</v>
      </c>
      <c r="H53" s="28">
        <v>7358</v>
      </c>
      <c r="I53" s="29">
        <v>7589</v>
      </c>
      <c r="K53" s="19"/>
    </row>
    <row r="54" spans="2:11" x14ac:dyDescent="0.25">
      <c r="B54" s="24" t="s">
        <v>135</v>
      </c>
      <c r="C54" s="25" t="s">
        <v>144</v>
      </c>
      <c r="D54" s="84">
        <v>39304</v>
      </c>
      <c r="E54" s="25" t="s">
        <v>175</v>
      </c>
      <c r="F54" s="25">
        <v>1100</v>
      </c>
      <c r="G54" s="25">
        <v>26367</v>
      </c>
      <c r="H54" s="25">
        <v>10824</v>
      </c>
      <c r="I54" s="26">
        <v>15543</v>
      </c>
      <c r="K54" s="19"/>
    </row>
    <row r="55" spans="2:11" x14ac:dyDescent="0.25">
      <c r="B55" s="27" t="s">
        <v>135</v>
      </c>
      <c r="C55" s="28" t="s">
        <v>144</v>
      </c>
      <c r="D55" s="85">
        <v>39541</v>
      </c>
      <c r="E55" s="28" t="s">
        <v>175</v>
      </c>
      <c r="F55" s="28">
        <v>431</v>
      </c>
      <c r="G55" s="28">
        <v>7503</v>
      </c>
      <c r="H55" s="28">
        <v>3646</v>
      </c>
      <c r="I55" s="29">
        <v>3857</v>
      </c>
      <c r="K55" s="19"/>
    </row>
    <row r="56" spans="2:11" x14ac:dyDescent="0.25">
      <c r="B56" s="24" t="s">
        <v>135</v>
      </c>
      <c r="C56" s="25" t="s">
        <v>144</v>
      </c>
      <c r="D56" s="84">
        <v>39664</v>
      </c>
      <c r="E56" s="25" t="s">
        <v>175</v>
      </c>
      <c r="F56" s="25">
        <v>1353</v>
      </c>
      <c r="G56" s="25">
        <v>32431</v>
      </c>
      <c r="H56" s="25">
        <v>13314</v>
      </c>
      <c r="I56" s="26">
        <v>19117</v>
      </c>
      <c r="K56" s="19"/>
    </row>
    <row r="57" spans="2:11" x14ac:dyDescent="0.25">
      <c r="B57" s="27" t="s">
        <v>137</v>
      </c>
      <c r="C57" s="28" t="s">
        <v>145</v>
      </c>
      <c r="D57" s="85">
        <v>39757</v>
      </c>
      <c r="E57" s="28" t="s">
        <v>175</v>
      </c>
      <c r="F57" s="28">
        <v>886</v>
      </c>
      <c r="G57" s="28">
        <v>18385</v>
      </c>
      <c r="H57" s="28">
        <v>9050</v>
      </c>
      <c r="I57" s="29">
        <v>9335</v>
      </c>
      <c r="K57" s="19"/>
    </row>
    <row r="58" spans="2:11" x14ac:dyDescent="0.25">
      <c r="B58" s="24" t="s">
        <v>132</v>
      </c>
      <c r="C58" s="25" t="s">
        <v>133</v>
      </c>
      <c r="D58" s="84">
        <v>39335</v>
      </c>
      <c r="E58" s="25" t="s">
        <v>172</v>
      </c>
      <c r="F58" s="25">
        <v>700</v>
      </c>
      <c r="G58" s="25">
        <v>16723</v>
      </c>
      <c r="H58" s="25">
        <v>7154</v>
      </c>
      <c r="I58" s="26">
        <v>9569</v>
      </c>
      <c r="K58" s="19"/>
    </row>
    <row r="59" spans="2:11" x14ac:dyDescent="0.25">
      <c r="B59" s="27" t="s">
        <v>132</v>
      </c>
      <c r="C59" s="28" t="s">
        <v>134</v>
      </c>
      <c r="D59" s="85">
        <v>39122</v>
      </c>
      <c r="E59" s="28" t="s">
        <v>172</v>
      </c>
      <c r="F59" s="28">
        <v>1300</v>
      </c>
      <c r="G59" s="28">
        <v>22347</v>
      </c>
      <c r="H59" s="28">
        <v>11011</v>
      </c>
      <c r="I59" s="29">
        <v>11336</v>
      </c>
      <c r="K59" s="19"/>
    </row>
    <row r="60" spans="2:11" x14ac:dyDescent="0.25">
      <c r="B60" s="24" t="s">
        <v>135</v>
      </c>
      <c r="C60" s="25" t="s">
        <v>136</v>
      </c>
      <c r="D60" s="84">
        <v>39163</v>
      </c>
      <c r="E60" s="25" t="s">
        <v>172</v>
      </c>
      <c r="F60" s="25">
        <v>270</v>
      </c>
      <c r="G60" s="25">
        <v>6450</v>
      </c>
      <c r="H60" s="25">
        <v>2759</v>
      </c>
      <c r="I60" s="26">
        <v>3691</v>
      </c>
      <c r="K60" s="19"/>
    </row>
    <row r="61" spans="2:11" x14ac:dyDescent="0.25">
      <c r="B61" s="27" t="s">
        <v>137</v>
      </c>
      <c r="C61" s="28" t="s">
        <v>138</v>
      </c>
      <c r="D61" s="85">
        <v>39391</v>
      </c>
      <c r="E61" s="28" t="s">
        <v>172</v>
      </c>
      <c r="F61" s="28">
        <v>770</v>
      </c>
      <c r="G61" s="28">
        <v>15947</v>
      </c>
      <c r="H61" s="28">
        <v>7577</v>
      </c>
      <c r="I61" s="29">
        <v>8370</v>
      </c>
      <c r="K61" s="19"/>
    </row>
    <row r="62" spans="2:11" x14ac:dyDescent="0.25">
      <c r="B62" s="24" t="s">
        <v>135</v>
      </c>
      <c r="C62" s="25" t="s">
        <v>139</v>
      </c>
      <c r="D62" s="84">
        <v>39134</v>
      </c>
      <c r="E62" s="25" t="s">
        <v>176</v>
      </c>
      <c r="F62" s="25">
        <v>240</v>
      </c>
      <c r="G62" s="25">
        <v>4308</v>
      </c>
      <c r="H62" s="25">
        <v>2033</v>
      </c>
      <c r="I62" s="26">
        <v>2275</v>
      </c>
      <c r="K62" s="19"/>
    </row>
    <row r="63" spans="2:11" x14ac:dyDescent="0.25">
      <c r="B63" s="27" t="s">
        <v>135</v>
      </c>
      <c r="C63" s="28" t="s">
        <v>139</v>
      </c>
      <c r="D63" s="85">
        <v>39170</v>
      </c>
      <c r="E63" s="28" t="s">
        <v>176</v>
      </c>
      <c r="F63" s="28">
        <v>650</v>
      </c>
      <c r="G63" s="28">
        <v>11661</v>
      </c>
      <c r="H63" s="28">
        <v>5506</v>
      </c>
      <c r="I63" s="29">
        <v>6155</v>
      </c>
      <c r="K63" s="19"/>
    </row>
    <row r="64" spans="2:11" x14ac:dyDescent="0.25">
      <c r="B64" s="24" t="s">
        <v>137</v>
      </c>
      <c r="C64" s="25" t="s">
        <v>139</v>
      </c>
      <c r="D64" s="84">
        <v>39195</v>
      </c>
      <c r="E64" s="25" t="s">
        <v>176</v>
      </c>
      <c r="F64" s="25">
        <v>1200</v>
      </c>
      <c r="G64" s="25">
        <v>28728</v>
      </c>
      <c r="H64" s="25">
        <v>12264</v>
      </c>
      <c r="I64" s="26">
        <v>16464</v>
      </c>
      <c r="K64" s="19"/>
    </row>
    <row r="65" spans="2:11" x14ac:dyDescent="0.25">
      <c r="B65" s="27" t="s">
        <v>132</v>
      </c>
      <c r="C65" s="28" t="s">
        <v>139</v>
      </c>
      <c r="D65" s="85">
        <v>39223</v>
      </c>
      <c r="E65" s="28" t="s">
        <v>176</v>
      </c>
      <c r="F65" s="28">
        <v>560</v>
      </c>
      <c r="G65" s="28">
        <v>12992</v>
      </c>
      <c r="H65" s="28">
        <v>5723</v>
      </c>
      <c r="I65" s="29">
        <v>7269</v>
      </c>
      <c r="K65" s="19"/>
    </row>
    <row r="66" spans="2:11" x14ac:dyDescent="0.25">
      <c r="B66" s="24" t="s">
        <v>132</v>
      </c>
      <c r="C66" s="25" t="s">
        <v>139</v>
      </c>
      <c r="D66" s="84">
        <v>39356</v>
      </c>
      <c r="E66" s="25" t="s">
        <v>176</v>
      </c>
      <c r="F66" s="25">
        <v>640</v>
      </c>
      <c r="G66" s="25">
        <v>10842</v>
      </c>
      <c r="H66" s="25">
        <v>5421</v>
      </c>
      <c r="I66" s="26">
        <v>5421</v>
      </c>
      <c r="K66" s="19"/>
    </row>
    <row r="67" spans="2:11" x14ac:dyDescent="0.25">
      <c r="B67" s="27" t="s">
        <v>132</v>
      </c>
      <c r="C67" s="28" t="s">
        <v>139</v>
      </c>
      <c r="D67" s="85">
        <v>39514</v>
      </c>
      <c r="E67" s="28" t="s">
        <v>176</v>
      </c>
      <c r="F67" s="28">
        <v>504</v>
      </c>
      <c r="G67" s="28">
        <v>11693</v>
      </c>
      <c r="H67" s="28">
        <v>5151</v>
      </c>
      <c r="I67" s="29">
        <v>6542</v>
      </c>
      <c r="K67" s="19"/>
    </row>
    <row r="68" spans="2:11" x14ac:dyDescent="0.25">
      <c r="B68" s="24" t="s">
        <v>132</v>
      </c>
      <c r="C68" s="25" t="s">
        <v>139</v>
      </c>
      <c r="D68" s="84">
        <v>39526</v>
      </c>
      <c r="E68" s="25" t="s">
        <v>176</v>
      </c>
      <c r="F68" s="25">
        <v>576</v>
      </c>
      <c r="G68" s="25">
        <v>9758</v>
      </c>
      <c r="H68" s="25">
        <v>4879</v>
      </c>
      <c r="I68" s="26">
        <v>4879</v>
      </c>
      <c r="K68" s="19"/>
    </row>
    <row r="69" spans="2:11" x14ac:dyDescent="0.25">
      <c r="B69" s="27" t="s">
        <v>137</v>
      </c>
      <c r="C69" s="28" t="s">
        <v>139</v>
      </c>
      <c r="D69" s="85">
        <v>39769</v>
      </c>
      <c r="E69" s="28" t="s">
        <v>176</v>
      </c>
      <c r="F69" s="28">
        <v>1080</v>
      </c>
      <c r="G69" s="28">
        <v>25855</v>
      </c>
      <c r="H69" s="28">
        <v>11038</v>
      </c>
      <c r="I69" s="29">
        <v>14817</v>
      </c>
      <c r="K69" s="19"/>
    </row>
    <row r="70" spans="2:11" x14ac:dyDescent="0.25">
      <c r="B70" s="24" t="s">
        <v>135</v>
      </c>
      <c r="C70" s="25" t="s">
        <v>139</v>
      </c>
      <c r="D70" s="84">
        <v>39778</v>
      </c>
      <c r="E70" s="25" t="s">
        <v>176</v>
      </c>
      <c r="F70" s="25">
        <v>216</v>
      </c>
      <c r="G70" s="25">
        <v>3877</v>
      </c>
      <c r="H70" s="25">
        <v>1830</v>
      </c>
      <c r="I70" s="26">
        <v>2047</v>
      </c>
      <c r="K70" s="19"/>
    </row>
    <row r="71" spans="2:11" x14ac:dyDescent="0.25">
      <c r="B71" s="27" t="s">
        <v>135</v>
      </c>
      <c r="C71" s="28" t="s">
        <v>139</v>
      </c>
      <c r="D71" s="85">
        <v>39812</v>
      </c>
      <c r="E71" s="28" t="s">
        <v>176</v>
      </c>
      <c r="F71" s="28">
        <v>585</v>
      </c>
      <c r="G71" s="28">
        <v>10495</v>
      </c>
      <c r="H71" s="28">
        <v>4955</v>
      </c>
      <c r="I71" s="29">
        <v>5540</v>
      </c>
      <c r="K71" s="19"/>
    </row>
    <row r="72" spans="2:11" x14ac:dyDescent="0.25">
      <c r="B72" s="24" t="s">
        <v>137</v>
      </c>
      <c r="C72" s="25" t="s">
        <v>133</v>
      </c>
      <c r="D72" s="84">
        <v>39147</v>
      </c>
      <c r="E72" s="25" t="s">
        <v>176</v>
      </c>
      <c r="F72" s="25">
        <v>1120</v>
      </c>
      <c r="G72" s="25">
        <v>26992</v>
      </c>
      <c r="H72" s="25">
        <v>11021</v>
      </c>
      <c r="I72" s="26">
        <v>15971</v>
      </c>
      <c r="K72" s="19"/>
    </row>
    <row r="73" spans="2:11" x14ac:dyDescent="0.25">
      <c r="B73" s="27" t="s">
        <v>137</v>
      </c>
      <c r="C73" s="28" t="s">
        <v>133</v>
      </c>
      <c r="D73" s="85">
        <v>39245</v>
      </c>
      <c r="E73" s="28" t="s">
        <v>176</v>
      </c>
      <c r="F73" s="28">
        <v>720</v>
      </c>
      <c r="G73" s="28">
        <v>12542</v>
      </c>
      <c r="H73" s="28">
        <v>6098</v>
      </c>
      <c r="I73" s="29">
        <v>6444</v>
      </c>
      <c r="K73" s="19"/>
    </row>
    <row r="74" spans="2:11" x14ac:dyDescent="0.25">
      <c r="B74" s="24" t="s">
        <v>135</v>
      </c>
      <c r="C74" s="25" t="s">
        <v>133</v>
      </c>
      <c r="D74" s="84">
        <v>39345</v>
      </c>
      <c r="E74" s="25" t="s">
        <v>176</v>
      </c>
      <c r="F74" s="25">
        <v>780</v>
      </c>
      <c r="G74" s="25">
        <v>18205</v>
      </c>
      <c r="H74" s="25">
        <v>7675</v>
      </c>
      <c r="I74" s="26">
        <v>10530</v>
      </c>
      <c r="K74" s="19"/>
    </row>
    <row r="75" spans="2:11" x14ac:dyDescent="0.25">
      <c r="B75" s="27" t="s">
        <v>137</v>
      </c>
      <c r="C75" s="28" t="s">
        <v>133</v>
      </c>
      <c r="D75" s="85">
        <v>39552</v>
      </c>
      <c r="E75" s="28" t="s">
        <v>176</v>
      </c>
      <c r="F75" s="28">
        <v>963</v>
      </c>
      <c r="G75" s="28">
        <v>23213</v>
      </c>
      <c r="H75" s="28">
        <v>9478</v>
      </c>
      <c r="I75" s="29">
        <v>13735</v>
      </c>
      <c r="K75" s="19"/>
    </row>
    <row r="76" spans="2:11" x14ac:dyDescent="0.25">
      <c r="B76" s="24" t="s">
        <v>137</v>
      </c>
      <c r="C76" s="25" t="s">
        <v>133</v>
      </c>
      <c r="D76" s="84">
        <v>39661</v>
      </c>
      <c r="E76" s="25" t="s">
        <v>176</v>
      </c>
      <c r="F76" s="25">
        <v>619</v>
      </c>
      <c r="G76" s="25">
        <v>10786</v>
      </c>
      <c r="H76" s="25">
        <v>5244</v>
      </c>
      <c r="I76" s="26">
        <v>5542</v>
      </c>
      <c r="K76" s="19"/>
    </row>
    <row r="77" spans="2:11" x14ac:dyDescent="0.25">
      <c r="B77" s="27" t="s">
        <v>135</v>
      </c>
      <c r="C77" s="28" t="s">
        <v>133</v>
      </c>
      <c r="D77" s="85">
        <v>39804</v>
      </c>
      <c r="E77" s="28" t="s">
        <v>176</v>
      </c>
      <c r="F77" s="28">
        <v>671</v>
      </c>
      <c r="G77" s="28">
        <v>15656</v>
      </c>
      <c r="H77" s="28">
        <v>6601</v>
      </c>
      <c r="I77" s="29">
        <v>9055</v>
      </c>
      <c r="K77" s="19"/>
    </row>
    <row r="78" spans="2:11" x14ac:dyDescent="0.25">
      <c r="B78" s="24" t="s">
        <v>135</v>
      </c>
      <c r="C78" s="25" t="s">
        <v>140</v>
      </c>
      <c r="D78" s="84">
        <v>39093</v>
      </c>
      <c r="E78" s="25" t="s">
        <v>176</v>
      </c>
      <c r="F78" s="25">
        <v>120</v>
      </c>
      <c r="G78" s="25">
        <v>2414</v>
      </c>
      <c r="H78" s="25">
        <v>1016</v>
      </c>
      <c r="I78" s="26">
        <v>1398</v>
      </c>
      <c r="K78" s="19"/>
    </row>
    <row r="79" spans="2:11" x14ac:dyDescent="0.25">
      <c r="B79" s="27" t="s">
        <v>135</v>
      </c>
      <c r="C79" s="28" t="s">
        <v>140</v>
      </c>
      <c r="D79" s="85">
        <v>39132</v>
      </c>
      <c r="E79" s="28" t="s">
        <v>176</v>
      </c>
      <c r="F79" s="28">
        <v>350</v>
      </c>
      <c r="G79" s="28">
        <v>7917</v>
      </c>
      <c r="H79" s="28">
        <v>3577</v>
      </c>
      <c r="I79" s="29">
        <v>4340</v>
      </c>
      <c r="K79" s="19"/>
    </row>
    <row r="80" spans="2:11" x14ac:dyDescent="0.25">
      <c r="B80" s="24" t="s">
        <v>137</v>
      </c>
      <c r="C80" s="25" t="s">
        <v>140</v>
      </c>
      <c r="D80" s="84">
        <v>39139</v>
      </c>
      <c r="E80" s="25" t="s">
        <v>176</v>
      </c>
      <c r="F80" s="25">
        <v>360</v>
      </c>
      <c r="G80" s="25">
        <v>7837</v>
      </c>
      <c r="H80" s="25">
        <v>3542</v>
      </c>
      <c r="I80" s="26">
        <v>4295</v>
      </c>
      <c r="K80" s="19"/>
    </row>
    <row r="81" spans="2:11" x14ac:dyDescent="0.25">
      <c r="B81" s="27" t="s">
        <v>135</v>
      </c>
      <c r="C81" s="28" t="s">
        <v>140</v>
      </c>
      <c r="D81" s="85">
        <v>39238</v>
      </c>
      <c r="E81" s="28" t="s">
        <v>176</v>
      </c>
      <c r="F81" s="28">
        <v>120</v>
      </c>
      <c r="G81" s="28">
        <v>2479</v>
      </c>
      <c r="H81" s="28">
        <v>1181</v>
      </c>
      <c r="I81" s="29">
        <v>1298</v>
      </c>
      <c r="K81" s="19"/>
    </row>
    <row r="82" spans="2:11" x14ac:dyDescent="0.25">
      <c r="B82" s="24" t="s">
        <v>132</v>
      </c>
      <c r="C82" s="25" t="s">
        <v>140</v>
      </c>
      <c r="D82" s="84">
        <v>39330</v>
      </c>
      <c r="E82" s="25" t="s">
        <v>176</v>
      </c>
      <c r="F82" s="25">
        <v>150</v>
      </c>
      <c r="G82" s="25">
        <v>2929</v>
      </c>
      <c r="H82" s="25">
        <v>1270</v>
      </c>
      <c r="I82" s="26">
        <v>1659</v>
      </c>
      <c r="K82" s="19"/>
    </row>
    <row r="83" spans="2:11" x14ac:dyDescent="0.25">
      <c r="B83" s="27" t="s">
        <v>137</v>
      </c>
      <c r="C83" s="28" t="s">
        <v>140</v>
      </c>
      <c r="D83" s="85">
        <v>39343</v>
      </c>
      <c r="E83" s="28" t="s">
        <v>176</v>
      </c>
      <c r="F83" s="28">
        <v>960</v>
      </c>
      <c r="G83" s="28">
        <v>20688</v>
      </c>
      <c r="H83" s="28">
        <v>9446</v>
      </c>
      <c r="I83" s="29">
        <v>11242</v>
      </c>
      <c r="K83" s="19"/>
    </row>
    <row r="84" spans="2:11" x14ac:dyDescent="0.25">
      <c r="B84" s="24" t="s">
        <v>132</v>
      </c>
      <c r="C84" s="25" t="s">
        <v>140</v>
      </c>
      <c r="D84" s="84">
        <v>39363</v>
      </c>
      <c r="E84" s="25" t="s">
        <v>176</v>
      </c>
      <c r="F84" s="25">
        <v>180</v>
      </c>
      <c r="G84" s="25">
        <v>3724</v>
      </c>
      <c r="H84" s="25">
        <v>1525</v>
      </c>
      <c r="I84" s="26">
        <v>2199</v>
      </c>
      <c r="K84" s="19"/>
    </row>
    <row r="85" spans="2:11" x14ac:dyDescent="0.25">
      <c r="B85" s="27" t="s">
        <v>135</v>
      </c>
      <c r="C85" s="28" t="s">
        <v>140</v>
      </c>
      <c r="D85" s="85">
        <v>39388</v>
      </c>
      <c r="E85" s="28" t="s">
        <v>176</v>
      </c>
      <c r="F85" s="28">
        <v>480</v>
      </c>
      <c r="G85" s="28">
        <v>10694</v>
      </c>
      <c r="H85" s="28">
        <v>4723</v>
      </c>
      <c r="I85" s="29">
        <v>5971</v>
      </c>
      <c r="K85" s="19"/>
    </row>
    <row r="86" spans="2:11" x14ac:dyDescent="0.25">
      <c r="B86" s="24" t="s">
        <v>132</v>
      </c>
      <c r="C86" s="25" t="s">
        <v>140</v>
      </c>
      <c r="D86" s="84">
        <v>39391</v>
      </c>
      <c r="E86" s="25" t="s">
        <v>176</v>
      </c>
      <c r="F86" s="25">
        <v>1120</v>
      </c>
      <c r="G86" s="25">
        <v>24562</v>
      </c>
      <c r="H86" s="25">
        <v>11021</v>
      </c>
      <c r="I86" s="26">
        <v>13541</v>
      </c>
      <c r="K86" s="19"/>
    </row>
    <row r="87" spans="2:11" x14ac:dyDescent="0.25">
      <c r="B87" s="27" t="s">
        <v>137</v>
      </c>
      <c r="C87" s="28" t="s">
        <v>140</v>
      </c>
      <c r="D87" s="85">
        <v>39486</v>
      </c>
      <c r="E87" s="28" t="s">
        <v>176</v>
      </c>
      <c r="F87" s="28">
        <v>288</v>
      </c>
      <c r="G87" s="28">
        <v>6270</v>
      </c>
      <c r="H87" s="28">
        <v>2834</v>
      </c>
      <c r="I87" s="29">
        <v>3436</v>
      </c>
      <c r="K87" s="19"/>
    </row>
    <row r="88" spans="2:11" x14ac:dyDescent="0.25">
      <c r="B88" s="24" t="s">
        <v>135</v>
      </c>
      <c r="C88" s="25" t="s">
        <v>140</v>
      </c>
      <c r="D88" s="84">
        <v>39525</v>
      </c>
      <c r="E88" s="25" t="s">
        <v>176</v>
      </c>
      <c r="F88" s="25">
        <v>384</v>
      </c>
      <c r="G88" s="25">
        <v>8555</v>
      </c>
      <c r="H88" s="25">
        <v>3778</v>
      </c>
      <c r="I88" s="26">
        <v>4777</v>
      </c>
      <c r="K88" s="19"/>
    </row>
    <row r="89" spans="2:11" x14ac:dyDescent="0.25">
      <c r="B89" s="27" t="s">
        <v>132</v>
      </c>
      <c r="C89" s="28" t="s">
        <v>140</v>
      </c>
      <c r="D89" s="85">
        <v>39527</v>
      </c>
      <c r="E89" s="28" t="s">
        <v>176</v>
      </c>
      <c r="F89" s="28">
        <v>120</v>
      </c>
      <c r="G89" s="28">
        <v>2343</v>
      </c>
      <c r="H89" s="28">
        <v>1016</v>
      </c>
      <c r="I89" s="29">
        <v>1327</v>
      </c>
      <c r="K89" s="19"/>
    </row>
    <row r="90" spans="2:11" x14ac:dyDescent="0.25">
      <c r="B90" s="24" t="s">
        <v>137</v>
      </c>
      <c r="C90" s="25" t="s">
        <v>140</v>
      </c>
      <c r="D90" s="84">
        <v>39680</v>
      </c>
      <c r="E90" s="25" t="s">
        <v>176</v>
      </c>
      <c r="F90" s="25">
        <v>768</v>
      </c>
      <c r="G90" s="25">
        <v>16550</v>
      </c>
      <c r="H90" s="25">
        <v>7557</v>
      </c>
      <c r="I90" s="26">
        <v>8993</v>
      </c>
      <c r="K90" s="19"/>
    </row>
    <row r="91" spans="2:11" x14ac:dyDescent="0.25">
      <c r="B91" s="27" t="s">
        <v>135</v>
      </c>
      <c r="C91" s="28" t="s">
        <v>140</v>
      </c>
      <c r="D91" s="85">
        <v>39693</v>
      </c>
      <c r="E91" s="28" t="s">
        <v>176</v>
      </c>
      <c r="F91" s="28">
        <v>96</v>
      </c>
      <c r="G91" s="28">
        <v>1931</v>
      </c>
      <c r="H91" s="28">
        <v>813</v>
      </c>
      <c r="I91" s="29">
        <v>1118</v>
      </c>
      <c r="K91" s="19"/>
    </row>
    <row r="92" spans="2:11" x14ac:dyDescent="0.25">
      <c r="B92" s="24" t="s">
        <v>135</v>
      </c>
      <c r="C92" s="25" t="s">
        <v>140</v>
      </c>
      <c r="D92" s="84">
        <v>39694</v>
      </c>
      <c r="E92" s="25" t="s">
        <v>176</v>
      </c>
      <c r="F92" s="25">
        <v>280</v>
      </c>
      <c r="G92" s="25">
        <v>6334</v>
      </c>
      <c r="H92" s="25">
        <v>2862</v>
      </c>
      <c r="I92" s="26">
        <v>3472</v>
      </c>
      <c r="K92" s="19"/>
    </row>
    <row r="93" spans="2:11" x14ac:dyDescent="0.25">
      <c r="B93" s="27" t="s">
        <v>135</v>
      </c>
      <c r="C93" s="28" t="s">
        <v>140</v>
      </c>
      <c r="D93" s="85">
        <v>39696</v>
      </c>
      <c r="E93" s="28" t="s">
        <v>176</v>
      </c>
      <c r="F93" s="28">
        <v>96</v>
      </c>
      <c r="G93" s="28">
        <v>1983</v>
      </c>
      <c r="H93" s="28">
        <v>945</v>
      </c>
      <c r="I93" s="29">
        <v>1038</v>
      </c>
      <c r="K93" s="19"/>
    </row>
    <row r="94" spans="2:11" x14ac:dyDescent="0.25">
      <c r="B94" s="24" t="s">
        <v>132</v>
      </c>
      <c r="C94" s="25" t="s">
        <v>140</v>
      </c>
      <c r="D94" s="84">
        <v>39786</v>
      </c>
      <c r="E94" s="25" t="s">
        <v>176</v>
      </c>
      <c r="F94" s="25">
        <v>896</v>
      </c>
      <c r="G94" s="25">
        <v>19650</v>
      </c>
      <c r="H94" s="25">
        <v>8817</v>
      </c>
      <c r="I94" s="26">
        <v>10833</v>
      </c>
      <c r="K94" s="19"/>
    </row>
    <row r="95" spans="2:11" x14ac:dyDescent="0.25">
      <c r="B95" s="27" t="s">
        <v>132</v>
      </c>
      <c r="C95" s="28" t="s">
        <v>140</v>
      </c>
      <c r="D95" s="85">
        <v>39792</v>
      </c>
      <c r="E95" s="28" t="s">
        <v>176</v>
      </c>
      <c r="F95" s="28">
        <v>144</v>
      </c>
      <c r="G95" s="28">
        <v>2979</v>
      </c>
      <c r="H95" s="28">
        <v>1220</v>
      </c>
      <c r="I95" s="29">
        <v>1759</v>
      </c>
      <c r="K95" s="19"/>
    </row>
    <row r="96" spans="2:11" x14ac:dyDescent="0.25">
      <c r="B96" s="24" t="s">
        <v>132</v>
      </c>
      <c r="C96" s="25" t="s">
        <v>141</v>
      </c>
      <c r="D96" s="84">
        <v>39192</v>
      </c>
      <c r="E96" s="25" t="s">
        <v>176</v>
      </c>
      <c r="F96" s="25">
        <v>100</v>
      </c>
      <c r="G96" s="25">
        <v>1709</v>
      </c>
      <c r="H96" s="25">
        <v>847</v>
      </c>
      <c r="I96" s="26">
        <v>862</v>
      </c>
      <c r="K96" s="19"/>
    </row>
    <row r="97" spans="2:11" x14ac:dyDescent="0.25">
      <c r="B97" s="27" t="s">
        <v>137</v>
      </c>
      <c r="C97" s="28" t="s">
        <v>141</v>
      </c>
      <c r="D97" s="85">
        <v>39238</v>
      </c>
      <c r="E97" s="28" t="s">
        <v>176</v>
      </c>
      <c r="F97" s="28">
        <v>840</v>
      </c>
      <c r="G97" s="28">
        <v>17741</v>
      </c>
      <c r="H97" s="28">
        <v>8266</v>
      </c>
      <c r="I97" s="29">
        <v>9475</v>
      </c>
      <c r="K97" s="19"/>
    </row>
    <row r="98" spans="2:11" x14ac:dyDescent="0.25">
      <c r="B98" s="24" t="s">
        <v>135</v>
      </c>
      <c r="C98" s="25" t="s">
        <v>141</v>
      </c>
      <c r="D98" s="84">
        <v>39373</v>
      </c>
      <c r="E98" s="25" t="s">
        <v>176</v>
      </c>
      <c r="F98" s="25">
        <v>450</v>
      </c>
      <c r="G98" s="25">
        <v>8033</v>
      </c>
      <c r="H98" s="25">
        <v>3812</v>
      </c>
      <c r="I98" s="26">
        <v>4221</v>
      </c>
      <c r="K98" s="19"/>
    </row>
    <row r="99" spans="2:11" x14ac:dyDescent="0.25">
      <c r="B99" s="27" t="s">
        <v>137</v>
      </c>
      <c r="C99" s="28" t="s">
        <v>141</v>
      </c>
      <c r="D99" s="85">
        <v>39427</v>
      </c>
      <c r="E99" s="28" t="s">
        <v>176</v>
      </c>
      <c r="F99" s="28">
        <v>500</v>
      </c>
      <c r="G99" s="28">
        <v>9330</v>
      </c>
      <c r="H99" s="28">
        <v>4235</v>
      </c>
      <c r="I99" s="29">
        <v>5095</v>
      </c>
      <c r="K99" s="19"/>
    </row>
    <row r="100" spans="2:11" x14ac:dyDescent="0.25">
      <c r="B100" s="24" t="s">
        <v>137</v>
      </c>
      <c r="C100" s="25" t="s">
        <v>141</v>
      </c>
      <c r="D100" s="84">
        <v>39457</v>
      </c>
      <c r="E100" s="25" t="s">
        <v>176</v>
      </c>
      <c r="F100" s="25">
        <v>600</v>
      </c>
      <c r="G100" s="25">
        <v>11196</v>
      </c>
      <c r="H100" s="25">
        <v>5082</v>
      </c>
      <c r="I100" s="26">
        <v>6114</v>
      </c>
      <c r="K100" s="19"/>
    </row>
    <row r="101" spans="2:11" x14ac:dyDescent="0.25">
      <c r="B101" s="27" t="s">
        <v>132</v>
      </c>
      <c r="C101" s="28" t="s">
        <v>141</v>
      </c>
      <c r="D101" s="85">
        <v>39465</v>
      </c>
      <c r="E101" s="28" t="s">
        <v>176</v>
      </c>
      <c r="F101" s="28">
        <v>120</v>
      </c>
      <c r="G101" s="28">
        <v>2051</v>
      </c>
      <c r="H101" s="28">
        <v>1016</v>
      </c>
      <c r="I101" s="29">
        <v>1035</v>
      </c>
      <c r="K101" s="19"/>
    </row>
    <row r="102" spans="2:11" x14ac:dyDescent="0.25">
      <c r="B102" s="24" t="s">
        <v>135</v>
      </c>
      <c r="C102" s="25" t="s">
        <v>141</v>
      </c>
      <c r="D102" s="84">
        <v>39640</v>
      </c>
      <c r="E102" s="25" t="s">
        <v>176</v>
      </c>
      <c r="F102" s="25">
        <v>540</v>
      </c>
      <c r="G102" s="25">
        <v>9640</v>
      </c>
      <c r="H102" s="25">
        <v>4574</v>
      </c>
      <c r="I102" s="26">
        <v>5066</v>
      </c>
      <c r="K102" s="19"/>
    </row>
    <row r="103" spans="2:11" x14ac:dyDescent="0.25">
      <c r="B103" s="27" t="s">
        <v>137</v>
      </c>
      <c r="C103" s="28" t="s">
        <v>141</v>
      </c>
      <c r="D103" s="85">
        <v>39738</v>
      </c>
      <c r="E103" s="28" t="s">
        <v>176</v>
      </c>
      <c r="F103" s="28">
        <v>1008</v>
      </c>
      <c r="G103" s="28">
        <v>21289</v>
      </c>
      <c r="H103" s="28">
        <v>9919</v>
      </c>
      <c r="I103" s="29">
        <v>11370</v>
      </c>
      <c r="K103" s="19"/>
    </row>
    <row r="104" spans="2:11" x14ac:dyDescent="0.25">
      <c r="B104" s="24" t="s">
        <v>135</v>
      </c>
      <c r="C104" s="25" t="s">
        <v>134</v>
      </c>
      <c r="D104" s="84">
        <v>39115</v>
      </c>
      <c r="E104" s="25" t="s">
        <v>176</v>
      </c>
      <c r="F104" s="25">
        <v>540</v>
      </c>
      <c r="G104" s="25">
        <v>11124</v>
      </c>
      <c r="H104" s="25">
        <v>4574</v>
      </c>
      <c r="I104" s="26">
        <v>6550</v>
      </c>
      <c r="K104" s="19"/>
    </row>
    <row r="105" spans="2:11" x14ac:dyDescent="0.25">
      <c r="B105" s="27" t="s">
        <v>135</v>
      </c>
      <c r="C105" s="28" t="s">
        <v>134</v>
      </c>
      <c r="D105" s="85">
        <v>39140</v>
      </c>
      <c r="E105" s="28" t="s">
        <v>176</v>
      </c>
      <c r="F105" s="28">
        <v>1000</v>
      </c>
      <c r="G105" s="28">
        <v>23080</v>
      </c>
      <c r="H105" s="28">
        <v>9840</v>
      </c>
      <c r="I105" s="29">
        <v>13240</v>
      </c>
      <c r="K105" s="19"/>
    </row>
    <row r="106" spans="2:11" x14ac:dyDescent="0.25">
      <c r="B106" s="24" t="s">
        <v>135</v>
      </c>
      <c r="C106" s="25" t="s">
        <v>134</v>
      </c>
      <c r="D106" s="84">
        <v>39148</v>
      </c>
      <c r="E106" s="25" t="s">
        <v>176</v>
      </c>
      <c r="F106" s="25">
        <v>700</v>
      </c>
      <c r="G106" s="25">
        <v>14539</v>
      </c>
      <c r="H106" s="25">
        <v>5929</v>
      </c>
      <c r="I106" s="26">
        <v>8610</v>
      </c>
      <c r="K106" s="19"/>
    </row>
    <row r="107" spans="2:11" x14ac:dyDescent="0.25">
      <c r="B107" s="27" t="s">
        <v>132</v>
      </c>
      <c r="C107" s="28" t="s">
        <v>134</v>
      </c>
      <c r="D107" s="85">
        <v>39346</v>
      </c>
      <c r="E107" s="28" t="s">
        <v>176</v>
      </c>
      <c r="F107" s="28">
        <v>450</v>
      </c>
      <c r="G107" s="28">
        <v>8298</v>
      </c>
      <c r="H107" s="28">
        <v>3812</v>
      </c>
      <c r="I107" s="29">
        <v>4486</v>
      </c>
      <c r="K107" s="19"/>
    </row>
    <row r="108" spans="2:11" x14ac:dyDescent="0.25">
      <c r="B108" s="24" t="s">
        <v>137</v>
      </c>
      <c r="C108" s="25" t="s">
        <v>134</v>
      </c>
      <c r="D108" s="84">
        <v>39387</v>
      </c>
      <c r="E108" s="25" t="s">
        <v>176</v>
      </c>
      <c r="F108" s="25">
        <v>630</v>
      </c>
      <c r="G108" s="25">
        <v>14282</v>
      </c>
      <c r="H108" s="25">
        <v>6199</v>
      </c>
      <c r="I108" s="26">
        <v>8083</v>
      </c>
      <c r="K108" s="19"/>
    </row>
    <row r="109" spans="2:11" x14ac:dyDescent="0.25">
      <c r="B109" s="27" t="s">
        <v>132</v>
      </c>
      <c r="C109" s="28" t="s">
        <v>134</v>
      </c>
      <c r="D109" s="85">
        <v>39393</v>
      </c>
      <c r="E109" s="28" t="s">
        <v>176</v>
      </c>
      <c r="F109" s="28">
        <v>980</v>
      </c>
      <c r="G109" s="28">
        <v>20384</v>
      </c>
      <c r="H109" s="28">
        <v>9643</v>
      </c>
      <c r="I109" s="29">
        <v>10741</v>
      </c>
      <c r="K109" s="19"/>
    </row>
    <row r="110" spans="2:11" x14ac:dyDescent="0.25">
      <c r="B110" s="24" t="s">
        <v>137</v>
      </c>
      <c r="C110" s="25" t="s">
        <v>134</v>
      </c>
      <c r="D110" s="84">
        <v>39394</v>
      </c>
      <c r="E110" s="25" t="s">
        <v>176</v>
      </c>
      <c r="F110" s="25">
        <v>750</v>
      </c>
      <c r="G110" s="25">
        <v>17153</v>
      </c>
      <c r="H110" s="25">
        <v>7380</v>
      </c>
      <c r="I110" s="26">
        <v>9773</v>
      </c>
      <c r="K110" s="19"/>
    </row>
    <row r="111" spans="2:11" x14ac:dyDescent="0.25">
      <c r="B111" s="27" t="s">
        <v>132</v>
      </c>
      <c r="C111" s="28" t="s">
        <v>134</v>
      </c>
      <c r="D111" s="85">
        <v>39479</v>
      </c>
      <c r="E111" s="28" t="s">
        <v>176</v>
      </c>
      <c r="F111" s="28">
        <v>329</v>
      </c>
      <c r="G111" s="28">
        <v>6058</v>
      </c>
      <c r="H111" s="28">
        <v>2783</v>
      </c>
      <c r="I111" s="29">
        <v>3275</v>
      </c>
      <c r="K111" s="19"/>
    </row>
    <row r="112" spans="2:11" x14ac:dyDescent="0.25">
      <c r="B112" s="24" t="s">
        <v>135</v>
      </c>
      <c r="C112" s="25" t="s">
        <v>134</v>
      </c>
      <c r="D112" s="84">
        <v>39489</v>
      </c>
      <c r="E112" s="25" t="s">
        <v>176</v>
      </c>
      <c r="F112" s="25">
        <v>511</v>
      </c>
      <c r="G112" s="25">
        <v>10613</v>
      </c>
      <c r="H112" s="25">
        <v>4328</v>
      </c>
      <c r="I112" s="26">
        <v>6285</v>
      </c>
      <c r="K112" s="19"/>
    </row>
    <row r="113" spans="2:11" x14ac:dyDescent="0.25">
      <c r="B113" s="27" t="s">
        <v>137</v>
      </c>
      <c r="C113" s="28" t="s">
        <v>134</v>
      </c>
      <c r="D113" s="85">
        <v>39510</v>
      </c>
      <c r="E113" s="28" t="s">
        <v>176</v>
      </c>
      <c r="F113" s="28">
        <v>460</v>
      </c>
      <c r="G113" s="28">
        <v>10426</v>
      </c>
      <c r="H113" s="28">
        <v>4525</v>
      </c>
      <c r="I113" s="29">
        <v>5901</v>
      </c>
      <c r="K113" s="19"/>
    </row>
    <row r="114" spans="2:11" x14ac:dyDescent="0.25">
      <c r="B114" s="24" t="s">
        <v>135</v>
      </c>
      <c r="C114" s="25" t="s">
        <v>134</v>
      </c>
      <c r="D114" s="84">
        <v>39560</v>
      </c>
      <c r="E114" s="25" t="s">
        <v>176</v>
      </c>
      <c r="F114" s="25">
        <v>394</v>
      </c>
      <c r="G114" s="25">
        <v>8121</v>
      </c>
      <c r="H114" s="25">
        <v>3339</v>
      </c>
      <c r="I114" s="26">
        <v>4782</v>
      </c>
      <c r="K114" s="19"/>
    </row>
    <row r="115" spans="2:11" x14ac:dyDescent="0.25">
      <c r="B115" s="27" t="s">
        <v>135</v>
      </c>
      <c r="C115" s="28" t="s">
        <v>134</v>
      </c>
      <c r="D115" s="85">
        <v>39576</v>
      </c>
      <c r="E115" s="28" t="s">
        <v>176</v>
      </c>
      <c r="F115" s="28">
        <v>730</v>
      </c>
      <c r="G115" s="28">
        <v>16848</v>
      </c>
      <c r="H115" s="28">
        <v>7183</v>
      </c>
      <c r="I115" s="29">
        <v>9665</v>
      </c>
      <c r="K115" s="19"/>
    </row>
    <row r="116" spans="2:11" x14ac:dyDescent="0.25">
      <c r="B116" s="24" t="s">
        <v>137</v>
      </c>
      <c r="C116" s="25" t="s">
        <v>134</v>
      </c>
      <c r="D116" s="84">
        <v>39654</v>
      </c>
      <c r="E116" s="25" t="s">
        <v>176</v>
      </c>
      <c r="F116" s="25">
        <v>548</v>
      </c>
      <c r="G116" s="25">
        <v>12522</v>
      </c>
      <c r="H116" s="25">
        <v>5387</v>
      </c>
      <c r="I116" s="26">
        <v>7135</v>
      </c>
      <c r="K116" s="19"/>
    </row>
    <row r="117" spans="2:11" x14ac:dyDescent="0.25">
      <c r="B117" s="27" t="s">
        <v>132</v>
      </c>
      <c r="C117" s="28" t="s">
        <v>134</v>
      </c>
      <c r="D117" s="85">
        <v>39799</v>
      </c>
      <c r="E117" s="28" t="s">
        <v>176</v>
      </c>
      <c r="F117" s="28">
        <v>715</v>
      </c>
      <c r="G117" s="28">
        <v>14880</v>
      </c>
      <c r="H117" s="28">
        <v>7039</v>
      </c>
      <c r="I117" s="29">
        <v>7841</v>
      </c>
      <c r="K117" s="19"/>
    </row>
    <row r="118" spans="2:11" x14ac:dyDescent="0.25">
      <c r="B118" s="24" t="s">
        <v>135</v>
      </c>
      <c r="C118" s="25" t="s">
        <v>142</v>
      </c>
      <c r="D118" s="84">
        <v>39105</v>
      </c>
      <c r="E118" s="25" t="s">
        <v>176</v>
      </c>
      <c r="F118" s="25">
        <v>1500</v>
      </c>
      <c r="G118" s="25">
        <v>27435</v>
      </c>
      <c r="H118" s="25">
        <v>12705</v>
      </c>
      <c r="I118" s="26">
        <v>14730</v>
      </c>
      <c r="K118" s="19"/>
    </row>
    <row r="119" spans="2:11" x14ac:dyDescent="0.25">
      <c r="B119" s="27" t="s">
        <v>135</v>
      </c>
      <c r="C119" s="28" t="s">
        <v>142</v>
      </c>
      <c r="D119" s="85">
        <v>39416</v>
      </c>
      <c r="E119" s="28" t="s">
        <v>176</v>
      </c>
      <c r="F119" s="28">
        <v>630</v>
      </c>
      <c r="G119" s="28">
        <v>12518</v>
      </c>
      <c r="H119" s="28">
        <v>5336</v>
      </c>
      <c r="I119" s="29">
        <v>7182</v>
      </c>
      <c r="K119" s="19"/>
    </row>
    <row r="120" spans="2:11" x14ac:dyDescent="0.25">
      <c r="B120" s="24" t="s">
        <v>135</v>
      </c>
      <c r="C120" s="25" t="s">
        <v>142</v>
      </c>
      <c r="D120" s="84">
        <v>39429</v>
      </c>
      <c r="E120" s="25" t="s">
        <v>176</v>
      </c>
      <c r="F120" s="25">
        <v>810</v>
      </c>
      <c r="G120" s="25">
        <v>17553</v>
      </c>
      <c r="H120" s="25">
        <v>7970</v>
      </c>
      <c r="I120" s="26">
        <v>9583</v>
      </c>
      <c r="K120" s="19"/>
    </row>
    <row r="121" spans="2:11" x14ac:dyDescent="0.25">
      <c r="B121" s="27" t="s">
        <v>135</v>
      </c>
      <c r="C121" s="28" t="s">
        <v>142</v>
      </c>
      <c r="D121" s="85">
        <v>39595</v>
      </c>
      <c r="E121" s="28" t="s">
        <v>176</v>
      </c>
      <c r="F121" s="28">
        <v>1380</v>
      </c>
      <c r="G121" s="28">
        <v>25240</v>
      </c>
      <c r="H121" s="28">
        <v>11689</v>
      </c>
      <c r="I121" s="29">
        <v>13551</v>
      </c>
      <c r="K121" s="19"/>
    </row>
    <row r="122" spans="2:11" x14ac:dyDescent="0.25">
      <c r="B122" s="24" t="s">
        <v>135</v>
      </c>
      <c r="C122" s="25" t="s">
        <v>142</v>
      </c>
      <c r="D122" s="84">
        <v>39778</v>
      </c>
      <c r="E122" s="25" t="s">
        <v>176</v>
      </c>
      <c r="F122" s="25">
        <v>745</v>
      </c>
      <c r="G122" s="25">
        <v>16149</v>
      </c>
      <c r="H122" s="25">
        <v>7332</v>
      </c>
      <c r="I122" s="26">
        <v>8817</v>
      </c>
      <c r="K122" s="19"/>
    </row>
    <row r="123" spans="2:11" x14ac:dyDescent="0.25">
      <c r="B123" s="27" t="s">
        <v>135</v>
      </c>
      <c r="C123" s="28" t="s">
        <v>142</v>
      </c>
      <c r="D123" s="85">
        <v>39806</v>
      </c>
      <c r="E123" s="28" t="s">
        <v>176</v>
      </c>
      <c r="F123" s="28">
        <v>580</v>
      </c>
      <c r="G123" s="28">
        <v>11517</v>
      </c>
      <c r="H123" s="28">
        <v>4909</v>
      </c>
      <c r="I123" s="29">
        <v>6608</v>
      </c>
      <c r="K123" s="19"/>
    </row>
    <row r="124" spans="2:11" x14ac:dyDescent="0.25">
      <c r="B124" s="24" t="s">
        <v>132</v>
      </c>
      <c r="C124" s="25" t="s">
        <v>136</v>
      </c>
      <c r="D124" s="84">
        <v>39160</v>
      </c>
      <c r="E124" s="25" t="s">
        <v>176</v>
      </c>
      <c r="F124" s="25">
        <v>700</v>
      </c>
      <c r="G124" s="25">
        <v>16849</v>
      </c>
      <c r="H124" s="25">
        <v>7154</v>
      </c>
      <c r="I124" s="26">
        <v>9695</v>
      </c>
      <c r="K124" s="19"/>
    </row>
    <row r="125" spans="2:11" x14ac:dyDescent="0.25">
      <c r="B125" s="27" t="s">
        <v>137</v>
      </c>
      <c r="C125" s="28" t="s">
        <v>136</v>
      </c>
      <c r="D125" s="85">
        <v>39240</v>
      </c>
      <c r="E125" s="28" t="s">
        <v>176</v>
      </c>
      <c r="F125" s="28">
        <v>210</v>
      </c>
      <c r="G125" s="28">
        <v>4534</v>
      </c>
      <c r="H125" s="28">
        <v>2066</v>
      </c>
      <c r="I125" s="29">
        <v>2468</v>
      </c>
      <c r="K125" s="19"/>
    </row>
    <row r="126" spans="2:11" x14ac:dyDescent="0.25">
      <c r="B126" s="24" t="s">
        <v>137</v>
      </c>
      <c r="C126" s="25" t="s">
        <v>136</v>
      </c>
      <c r="D126" s="84">
        <v>39315</v>
      </c>
      <c r="E126" s="25" t="s">
        <v>176</v>
      </c>
      <c r="F126" s="25">
        <v>810</v>
      </c>
      <c r="G126" s="25">
        <v>16419</v>
      </c>
      <c r="H126" s="25">
        <v>6861</v>
      </c>
      <c r="I126" s="26">
        <v>9558</v>
      </c>
      <c r="K126" s="19"/>
    </row>
    <row r="127" spans="2:11" x14ac:dyDescent="0.25">
      <c r="B127" s="27" t="s">
        <v>137</v>
      </c>
      <c r="C127" s="28" t="s">
        <v>136</v>
      </c>
      <c r="D127" s="85">
        <v>39366</v>
      </c>
      <c r="E127" s="28" t="s">
        <v>176</v>
      </c>
      <c r="F127" s="28">
        <v>100</v>
      </c>
      <c r="G127" s="28">
        <v>2066</v>
      </c>
      <c r="H127" s="28">
        <v>847</v>
      </c>
      <c r="I127" s="29">
        <v>1219</v>
      </c>
      <c r="K127" s="19"/>
    </row>
    <row r="128" spans="2:11" x14ac:dyDescent="0.25">
      <c r="B128" s="24" t="s">
        <v>137</v>
      </c>
      <c r="C128" s="25" t="s">
        <v>136</v>
      </c>
      <c r="D128" s="84">
        <v>39381</v>
      </c>
      <c r="E128" s="25" t="s">
        <v>176</v>
      </c>
      <c r="F128" s="25">
        <v>480</v>
      </c>
      <c r="G128" s="25">
        <v>10296</v>
      </c>
      <c r="H128" s="25">
        <v>4906</v>
      </c>
      <c r="I128" s="26">
        <v>5390</v>
      </c>
      <c r="K128" s="19"/>
    </row>
    <row r="129" spans="2:11" x14ac:dyDescent="0.25">
      <c r="B129" s="27" t="s">
        <v>137</v>
      </c>
      <c r="C129" s="28" t="s">
        <v>136</v>
      </c>
      <c r="D129" s="85">
        <v>39435</v>
      </c>
      <c r="E129" s="28" t="s">
        <v>176</v>
      </c>
      <c r="F129" s="28">
        <v>1120</v>
      </c>
      <c r="G129" s="28">
        <v>19914</v>
      </c>
      <c r="H129" s="28">
        <v>9486</v>
      </c>
      <c r="I129" s="29">
        <v>10428</v>
      </c>
      <c r="K129" s="19"/>
    </row>
    <row r="130" spans="2:11" x14ac:dyDescent="0.25">
      <c r="B130" s="24" t="s">
        <v>135</v>
      </c>
      <c r="C130" s="25" t="s">
        <v>136</v>
      </c>
      <c r="D130" s="84">
        <v>39443</v>
      </c>
      <c r="E130" s="25" t="s">
        <v>176</v>
      </c>
      <c r="F130" s="25">
        <v>1080</v>
      </c>
      <c r="G130" s="25">
        <v>26266</v>
      </c>
      <c r="H130" s="25">
        <v>11038</v>
      </c>
      <c r="I130" s="26">
        <v>15228</v>
      </c>
      <c r="K130" s="19"/>
    </row>
    <row r="131" spans="2:11" x14ac:dyDescent="0.25">
      <c r="B131" s="27" t="s">
        <v>137</v>
      </c>
      <c r="C131" s="28" t="s">
        <v>136</v>
      </c>
      <c r="D131" s="85">
        <v>39476</v>
      </c>
      <c r="E131" s="28" t="s">
        <v>176</v>
      </c>
      <c r="F131" s="28">
        <v>834</v>
      </c>
      <c r="G131" s="28">
        <v>16912</v>
      </c>
      <c r="H131" s="28">
        <v>7067</v>
      </c>
      <c r="I131" s="29">
        <v>9845</v>
      </c>
      <c r="K131" s="19"/>
    </row>
    <row r="132" spans="2:11" x14ac:dyDescent="0.25">
      <c r="B132" s="24" t="s">
        <v>137</v>
      </c>
      <c r="C132" s="25" t="s">
        <v>136</v>
      </c>
      <c r="D132" s="84">
        <v>39477</v>
      </c>
      <c r="E132" s="25" t="s">
        <v>176</v>
      </c>
      <c r="F132" s="25">
        <v>494</v>
      </c>
      <c r="G132" s="25">
        <v>10605</v>
      </c>
      <c r="H132" s="25">
        <v>5053</v>
      </c>
      <c r="I132" s="26">
        <v>5552</v>
      </c>
      <c r="K132" s="19"/>
    </row>
    <row r="133" spans="2:11" x14ac:dyDescent="0.25">
      <c r="B133" s="27" t="s">
        <v>137</v>
      </c>
      <c r="C133" s="28" t="s">
        <v>136</v>
      </c>
      <c r="D133" s="85">
        <v>39538</v>
      </c>
      <c r="E133" s="28" t="s">
        <v>176</v>
      </c>
      <c r="F133" s="28">
        <v>103</v>
      </c>
      <c r="G133" s="28">
        <v>2128</v>
      </c>
      <c r="H133" s="28">
        <v>872</v>
      </c>
      <c r="I133" s="29">
        <v>1256</v>
      </c>
      <c r="K133" s="19"/>
    </row>
    <row r="134" spans="2:11" x14ac:dyDescent="0.25">
      <c r="B134" s="24" t="s">
        <v>135</v>
      </c>
      <c r="C134" s="25" t="s">
        <v>136</v>
      </c>
      <c r="D134" s="84">
        <v>39563</v>
      </c>
      <c r="E134" s="25" t="s">
        <v>176</v>
      </c>
      <c r="F134" s="25">
        <v>1112</v>
      </c>
      <c r="G134" s="25">
        <v>27054</v>
      </c>
      <c r="H134" s="25">
        <v>11369</v>
      </c>
      <c r="I134" s="26">
        <v>15685</v>
      </c>
      <c r="K134" s="19"/>
    </row>
    <row r="135" spans="2:11" x14ac:dyDescent="0.25">
      <c r="B135" s="27" t="s">
        <v>137</v>
      </c>
      <c r="C135" s="28" t="s">
        <v>136</v>
      </c>
      <c r="D135" s="85">
        <v>39584</v>
      </c>
      <c r="E135" s="28" t="s">
        <v>176</v>
      </c>
      <c r="F135" s="28">
        <v>1154</v>
      </c>
      <c r="G135" s="28">
        <v>20511</v>
      </c>
      <c r="H135" s="28">
        <v>9771</v>
      </c>
      <c r="I135" s="29">
        <v>10740</v>
      </c>
      <c r="K135" s="19"/>
    </row>
    <row r="136" spans="2:11" x14ac:dyDescent="0.25">
      <c r="B136" s="24" t="s">
        <v>137</v>
      </c>
      <c r="C136" s="25" t="s">
        <v>136</v>
      </c>
      <c r="D136" s="84">
        <v>39757</v>
      </c>
      <c r="E136" s="25" t="s">
        <v>176</v>
      </c>
      <c r="F136" s="25">
        <v>216</v>
      </c>
      <c r="G136" s="25">
        <v>4670</v>
      </c>
      <c r="H136" s="25">
        <v>2128</v>
      </c>
      <c r="I136" s="26">
        <v>2542</v>
      </c>
      <c r="K136" s="19"/>
    </row>
    <row r="137" spans="2:11" x14ac:dyDescent="0.25">
      <c r="B137" s="27" t="s">
        <v>132</v>
      </c>
      <c r="C137" s="28" t="s">
        <v>136</v>
      </c>
      <c r="D137" s="85">
        <v>39766</v>
      </c>
      <c r="E137" s="28" t="s">
        <v>176</v>
      </c>
      <c r="F137" s="28">
        <v>721</v>
      </c>
      <c r="G137" s="28">
        <v>17354</v>
      </c>
      <c r="H137" s="28">
        <v>7369</v>
      </c>
      <c r="I137" s="29">
        <v>9985</v>
      </c>
      <c r="K137" s="19"/>
    </row>
    <row r="138" spans="2:11" x14ac:dyDescent="0.25">
      <c r="B138" s="24" t="s">
        <v>135</v>
      </c>
      <c r="C138" s="25" t="s">
        <v>143</v>
      </c>
      <c r="D138" s="84">
        <v>39211</v>
      </c>
      <c r="E138" s="25" t="s">
        <v>177</v>
      </c>
      <c r="F138" s="25">
        <v>360</v>
      </c>
      <c r="G138" s="25">
        <v>6610</v>
      </c>
      <c r="H138" s="25">
        <v>3049</v>
      </c>
      <c r="I138" s="26">
        <v>3561</v>
      </c>
      <c r="K138" s="19"/>
    </row>
    <row r="139" spans="2:11" x14ac:dyDescent="0.25">
      <c r="B139" s="27" t="s">
        <v>137</v>
      </c>
      <c r="C139" s="28" t="s">
        <v>143</v>
      </c>
      <c r="D139" s="85">
        <v>39259</v>
      </c>
      <c r="E139" s="28" t="s">
        <v>177</v>
      </c>
      <c r="F139" s="28">
        <v>770</v>
      </c>
      <c r="G139" s="28">
        <v>17287</v>
      </c>
      <c r="H139" s="28">
        <v>7869</v>
      </c>
      <c r="I139" s="29">
        <v>9418</v>
      </c>
      <c r="K139" s="19"/>
    </row>
    <row r="140" spans="2:11" x14ac:dyDescent="0.25">
      <c r="B140" s="24" t="s">
        <v>135</v>
      </c>
      <c r="C140" s="25" t="s">
        <v>143</v>
      </c>
      <c r="D140" s="84">
        <v>39290</v>
      </c>
      <c r="E140" s="25" t="s">
        <v>177</v>
      </c>
      <c r="F140" s="25">
        <v>280</v>
      </c>
      <c r="G140" s="25">
        <v>6566</v>
      </c>
      <c r="H140" s="25">
        <v>2862</v>
      </c>
      <c r="I140" s="26">
        <v>3704</v>
      </c>
      <c r="K140" s="19"/>
    </row>
    <row r="141" spans="2:11" x14ac:dyDescent="0.25">
      <c r="B141" s="27" t="s">
        <v>137</v>
      </c>
      <c r="C141" s="28" t="s">
        <v>143</v>
      </c>
      <c r="D141" s="85">
        <v>39301</v>
      </c>
      <c r="E141" s="28" t="s">
        <v>177</v>
      </c>
      <c r="F141" s="28">
        <v>560</v>
      </c>
      <c r="G141" s="28">
        <v>10511</v>
      </c>
      <c r="H141" s="28">
        <v>4743</v>
      </c>
      <c r="I141" s="29">
        <v>5768</v>
      </c>
      <c r="K141" s="19"/>
    </row>
    <row r="142" spans="2:11" x14ac:dyDescent="0.25">
      <c r="B142" s="24" t="s">
        <v>137</v>
      </c>
      <c r="C142" s="25" t="s">
        <v>143</v>
      </c>
      <c r="D142" s="84">
        <v>39304</v>
      </c>
      <c r="E142" s="25" t="s">
        <v>177</v>
      </c>
      <c r="F142" s="25">
        <v>390</v>
      </c>
      <c r="G142" s="25">
        <v>8728</v>
      </c>
      <c r="H142" s="25">
        <v>3838</v>
      </c>
      <c r="I142" s="26">
        <v>4890</v>
      </c>
      <c r="K142" s="19"/>
    </row>
    <row r="143" spans="2:11" x14ac:dyDescent="0.25">
      <c r="B143" s="27" t="s">
        <v>135</v>
      </c>
      <c r="C143" s="28" t="s">
        <v>143</v>
      </c>
      <c r="D143" s="85">
        <v>39359</v>
      </c>
      <c r="E143" s="28" t="s">
        <v>177</v>
      </c>
      <c r="F143" s="28">
        <v>260</v>
      </c>
      <c r="G143" s="28">
        <v>5541</v>
      </c>
      <c r="H143" s="28">
        <v>2657</v>
      </c>
      <c r="I143" s="29">
        <v>2884</v>
      </c>
      <c r="K143" s="19"/>
    </row>
    <row r="144" spans="2:11" x14ac:dyDescent="0.25">
      <c r="B144" s="24" t="s">
        <v>132</v>
      </c>
      <c r="C144" s="25" t="s">
        <v>143</v>
      </c>
      <c r="D144" s="84">
        <v>39366</v>
      </c>
      <c r="E144" s="25" t="s">
        <v>177</v>
      </c>
      <c r="F144" s="25">
        <v>1500</v>
      </c>
      <c r="G144" s="25">
        <v>28665</v>
      </c>
      <c r="H144" s="25">
        <v>12705</v>
      </c>
      <c r="I144" s="26">
        <v>15960</v>
      </c>
      <c r="K144" s="19"/>
    </row>
    <row r="145" spans="2:11" x14ac:dyDescent="0.25">
      <c r="B145" s="27" t="s">
        <v>132</v>
      </c>
      <c r="C145" s="28" t="s">
        <v>143</v>
      </c>
      <c r="D145" s="85">
        <v>39385</v>
      </c>
      <c r="E145" s="28" t="s">
        <v>177</v>
      </c>
      <c r="F145" s="28">
        <v>700</v>
      </c>
      <c r="G145" s="28">
        <v>17864</v>
      </c>
      <c r="H145" s="28">
        <v>7154</v>
      </c>
      <c r="I145" s="29">
        <v>10710</v>
      </c>
      <c r="K145" s="19"/>
    </row>
    <row r="146" spans="2:11" x14ac:dyDescent="0.25">
      <c r="B146" s="24" t="s">
        <v>132</v>
      </c>
      <c r="C146" s="25" t="s">
        <v>143</v>
      </c>
      <c r="D146" s="84">
        <v>39395</v>
      </c>
      <c r="E146" s="25" t="s">
        <v>177</v>
      </c>
      <c r="F146" s="25">
        <v>500</v>
      </c>
      <c r="G146" s="25">
        <v>10125</v>
      </c>
      <c r="H146" s="25">
        <v>4235</v>
      </c>
      <c r="I146" s="26">
        <v>5890</v>
      </c>
      <c r="K146" s="19"/>
    </row>
    <row r="147" spans="2:11" x14ac:dyDescent="0.25">
      <c r="B147" s="27" t="s">
        <v>135</v>
      </c>
      <c r="C147" s="28" t="s">
        <v>143</v>
      </c>
      <c r="D147" s="85">
        <v>39405</v>
      </c>
      <c r="E147" s="28" t="s">
        <v>177</v>
      </c>
      <c r="F147" s="28">
        <v>750</v>
      </c>
      <c r="G147" s="28">
        <v>18938</v>
      </c>
      <c r="H147" s="28">
        <v>7665</v>
      </c>
      <c r="I147" s="29">
        <v>11273</v>
      </c>
      <c r="K147" s="19"/>
    </row>
    <row r="148" spans="2:11" x14ac:dyDescent="0.25">
      <c r="B148" s="24" t="s">
        <v>137</v>
      </c>
      <c r="C148" s="25" t="s">
        <v>143</v>
      </c>
      <c r="D148" s="84">
        <v>39435</v>
      </c>
      <c r="E148" s="25" t="s">
        <v>177</v>
      </c>
      <c r="F148" s="25">
        <v>600</v>
      </c>
      <c r="G148" s="25">
        <v>13824</v>
      </c>
      <c r="H148" s="25">
        <v>5904</v>
      </c>
      <c r="I148" s="26">
        <v>7920</v>
      </c>
      <c r="K148" s="19"/>
    </row>
    <row r="149" spans="2:11" x14ac:dyDescent="0.25">
      <c r="B149" s="27" t="s">
        <v>132</v>
      </c>
      <c r="C149" s="28" t="s">
        <v>143</v>
      </c>
      <c r="D149" s="85">
        <v>39464</v>
      </c>
      <c r="E149" s="28" t="s">
        <v>177</v>
      </c>
      <c r="F149" s="28">
        <v>1890</v>
      </c>
      <c r="G149" s="28">
        <v>36118</v>
      </c>
      <c r="H149" s="28">
        <v>16008</v>
      </c>
      <c r="I149" s="29">
        <v>20110</v>
      </c>
      <c r="K149" s="19"/>
    </row>
    <row r="150" spans="2:11" x14ac:dyDescent="0.25">
      <c r="B150" s="24" t="s">
        <v>137</v>
      </c>
      <c r="C150" s="25" t="s">
        <v>143</v>
      </c>
      <c r="D150" s="84">
        <v>39517</v>
      </c>
      <c r="E150" s="25" t="s">
        <v>177</v>
      </c>
      <c r="F150" s="25">
        <v>706</v>
      </c>
      <c r="G150" s="25">
        <v>13244</v>
      </c>
      <c r="H150" s="25">
        <v>5976</v>
      </c>
      <c r="I150" s="26">
        <v>7268</v>
      </c>
      <c r="K150" s="19"/>
    </row>
    <row r="151" spans="2:11" x14ac:dyDescent="0.25">
      <c r="B151" s="27" t="s">
        <v>137</v>
      </c>
      <c r="C151" s="28" t="s">
        <v>143</v>
      </c>
      <c r="D151" s="85">
        <v>39532</v>
      </c>
      <c r="E151" s="28" t="s">
        <v>177</v>
      </c>
      <c r="F151" s="28">
        <v>756</v>
      </c>
      <c r="G151" s="28">
        <v>17418</v>
      </c>
      <c r="H151" s="28">
        <v>7439</v>
      </c>
      <c r="I151" s="29">
        <v>9979</v>
      </c>
      <c r="K151" s="19"/>
    </row>
    <row r="152" spans="2:11" x14ac:dyDescent="0.25">
      <c r="B152" s="24" t="s">
        <v>135</v>
      </c>
      <c r="C152" s="25" t="s">
        <v>143</v>
      </c>
      <c r="D152" s="84">
        <v>39562</v>
      </c>
      <c r="E152" s="25" t="s">
        <v>177</v>
      </c>
      <c r="F152" s="25">
        <v>328</v>
      </c>
      <c r="G152" s="25">
        <v>6982</v>
      </c>
      <c r="H152" s="25">
        <v>3348</v>
      </c>
      <c r="I152" s="26">
        <v>3634</v>
      </c>
      <c r="K152" s="19"/>
    </row>
    <row r="153" spans="2:11" x14ac:dyDescent="0.25">
      <c r="B153" s="27" t="s">
        <v>137</v>
      </c>
      <c r="C153" s="28" t="s">
        <v>143</v>
      </c>
      <c r="D153" s="85">
        <v>39651</v>
      </c>
      <c r="E153" s="28" t="s">
        <v>177</v>
      </c>
      <c r="F153" s="28">
        <v>970</v>
      </c>
      <c r="G153" s="28">
        <v>21782</v>
      </c>
      <c r="H153" s="28">
        <v>9915</v>
      </c>
      <c r="I153" s="29">
        <v>11867</v>
      </c>
      <c r="K153" s="19"/>
    </row>
    <row r="154" spans="2:11" x14ac:dyDescent="0.25">
      <c r="B154" s="24" t="s">
        <v>135</v>
      </c>
      <c r="C154" s="25" t="s">
        <v>143</v>
      </c>
      <c r="D154" s="84">
        <v>39699</v>
      </c>
      <c r="E154" s="25" t="s">
        <v>177</v>
      </c>
      <c r="F154" s="25">
        <v>945</v>
      </c>
      <c r="G154" s="25">
        <v>23862</v>
      </c>
      <c r="H154" s="25">
        <v>9658</v>
      </c>
      <c r="I154" s="26">
        <v>14204</v>
      </c>
      <c r="K154" s="19"/>
    </row>
    <row r="155" spans="2:11" x14ac:dyDescent="0.25">
      <c r="B155" s="27" t="s">
        <v>135</v>
      </c>
      <c r="C155" s="28" t="s">
        <v>143</v>
      </c>
      <c r="D155" s="85">
        <v>39723</v>
      </c>
      <c r="E155" s="28" t="s">
        <v>177</v>
      </c>
      <c r="F155" s="28">
        <v>454</v>
      </c>
      <c r="G155" s="28">
        <v>8329</v>
      </c>
      <c r="H155" s="28">
        <v>3842</v>
      </c>
      <c r="I155" s="29">
        <v>4487</v>
      </c>
      <c r="K155" s="19"/>
    </row>
    <row r="156" spans="2:11" x14ac:dyDescent="0.25">
      <c r="B156" s="24" t="s">
        <v>135</v>
      </c>
      <c r="C156" s="25" t="s">
        <v>143</v>
      </c>
      <c r="D156" s="84">
        <v>39742</v>
      </c>
      <c r="E156" s="25" t="s">
        <v>178</v>
      </c>
      <c r="F156" s="25">
        <v>353</v>
      </c>
      <c r="G156" s="25">
        <v>8273</v>
      </c>
      <c r="H156" s="25">
        <v>3606</v>
      </c>
      <c r="I156" s="26">
        <v>4667</v>
      </c>
      <c r="K156" s="19"/>
    </row>
    <row r="157" spans="2:11" x14ac:dyDescent="0.25">
      <c r="B157" s="27" t="s">
        <v>132</v>
      </c>
      <c r="C157" s="28" t="s">
        <v>143</v>
      </c>
      <c r="D157" s="85">
        <v>39755</v>
      </c>
      <c r="E157" s="28" t="s">
        <v>178</v>
      </c>
      <c r="F157" s="28">
        <v>882</v>
      </c>
      <c r="G157" s="28">
        <v>22509</v>
      </c>
      <c r="H157" s="28">
        <v>9014</v>
      </c>
      <c r="I157" s="29">
        <v>13495</v>
      </c>
      <c r="K157" s="19"/>
    </row>
    <row r="158" spans="2:11" x14ac:dyDescent="0.25">
      <c r="B158" s="24" t="s">
        <v>137</v>
      </c>
      <c r="C158" s="25" t="s">
        <v>143</v>
      </c>
      <c r="D158" s="84">
        <v>39764</v>
      </c>
      <c r="E158" s="25" t="s">
        <v>178</v>
      </c>
      <c r="F158" s="25">
        <v>491</v>
      </c>
      <c r="G158" s="25">
        <v>10997</v>
      </c>
      <c r="H158" s="25">
        <v>4836</v>
      </c>
      <c r="I158" s="26">
        <v>6161</v>
      </c>
      <c r="K158" s="19"/>
    </row>
    <row r="159" spans="2:11" x14ac:dyDescent="0.25">
      <c r="B159" s="27" t="s">
        <v>132</v>
      </c>
      <c r="C159" s="28" t="s">
        <v>143</v>
      </c>
      <c r="D159" s="85">
        <v>39811</v>
      </c>
      <c r="E159" s="28" t="s">
        <v>178</v>
      </c>
      <c r="F159" s="28">
        <v>630</v>
      </c>
      <c r="G159" s="28">
        <v>12758</v>
      </c>
      <c r="H159" s="28">
        <v>5336</v>
      </c>
      <c r="I159" s="29">
        <v>7422</v>
      </c>
      <c r="K159" s="19"/>
    </row>
    <row r="160" spans="2:11" x14ac:dyDescent="0.25">
      <c r="B160" s="24" t="s">
        <v>135</v>
      </c>
      <c r="C160" s="25" t="s">
        <v>138</v>
      </c>
      <c r="D160" s="84">
        <v>39107</v>
      </c>
      <c r="E160" s="25" t="s">
        <v>178</v>
      </c>
      <c r="F160" s="25">
        <v>600</v>
      </c>
      <c r="G160" s="25">
        <v>14286</v>
      </c>
      <c r="H160" s="25">
        <v>6132</v>
      </c>
      <c r="I160" s="26">
        <v>8154</v>
      </c>
      <c r="K160" s="19"/>
    </row>
    <row r="161" spans="2:11" x14ac:dyDescent="0.25">
      <c r="B161" s="27" t="s">
        <v>132</v>
      </c>
      <c r="C161" s="28" t="s">
        <v>138</v>
      </c>
      <c r="D161" s="85">
        <v>39139</v>
      </c>
      <c r="E161" s="28" t="s">
        <v>178</v>
      </c>
      <c r="F161" s="28">
        <v>700</v>
      </c>
      <c r="G161" s="28">
        <v>16674</v>
      </c>
      <c r="H161" s="28">
        <v>6888</v>
      </c>
      <c r="I161" s="29">
        <v>9786</v>
      </c>
      <c r="K161" s="19"/>
    </row>
    <row r="162" spans="2:11" x14ac:dyDescent="0.25">
      <c r="B162" s="24" t="s">
        <v>137</v>
      </c>
      <c r="C162" s="25" t="s">
        <v>138</v>
      </c>
      <c r="D162" s="84">
        <v>39141</v>
      </c>
      <c r="E162" s="25" t="s">
        <v>178</v>
      </c>
      <c r="F162" s="25">
        <v>770</v>
      </c>
      <c r="G162" s="25">
        <v>18449</v>
      </c>
      <c r="H162" s="25">
        <v>7577</v>
      </c>
      <c r="I162" s="26">
        <v>10872</v>
      </c>
      <c r="K162" s="19"/>
    </row>
    <row r="163" spans="2:11" x14ac:dyDescent="0.25">
      <c r="B163" s="27" t="s">
        <v>137</v>
      </c>
      <c r="C163" s="28" t="s">
        <v>140</v>
      </c>
      <c r="D163" s="85">
        <v>39332</v>
      </c>
      <c r="E163" s="28" t="s">
        <v>146</v>
      </c>
      <c r="F163" s="28">
        <v>140</v>
      </c>
      <c r="G163" s="28">
        <v>2997</v>
      </c>
      <c r="H163" s="28">
        <v>1378</v>
      </c>
      <c r="I163" s="29">
        <v>1619</v>
      </c>
      <c r="K163" s="19"/>
    </row>
    <row r="164" spans="2:11" x14ac:dyDescent="0.25">
      <c r="B164" s="24" t="s">
        <v>132</v>
      </c>
      <c r="C164" s="25" t="s">
        <v>141</v>
      </c>
      <c r="D164" s="84">
        <v>39220</v>
      </c>
      <c r="E164" s="25" t="s">
        <v>146</v>
      </c>
      <c r="F164" s="25">
        <v>600</v>
      </c>
      <c r="G164" s="25">
        <v>10728</v>
      </c>
      <c r="H164" s="25">
        <v>5082</v>
      </c>
      <c r="I164" s="26">
        <v>5646</v>
      </c>
      <c r="K164" s="19"/>
    </row>
    <row r="165" spans="2:11" x14ac:dyDescent="0.25">
      <c r="B165" s="27" t="s">
        <v>132</v>
      </c>
      <c r="C165" s="28" t="s">
        <v>142</v>
      </c>
      <c r="D165" s="85">
        <v>39391</v>
      </c>
      <c r="E165" s="28" t="s">
        <v>146</v>
      </c>
      <c r="F165" s="28">
        <v>600</v>
      </c>
      <c r="G165" s="28">
        <v>12612</v>
      </c>
      <c r="H165" s="28">
        <v>6132</v>
      </c>
      <c r="I165" s="29">
        <v>6480</v>
      </c>
      <c r="K165" s="19"/>
    </row>
    <row r="166" spans="2:11" x14ac:dyDescent="0.25">
      <c r="B166" s="24" t="s">
        <v>135</v>
      </c>
      <c r="C166" s="25" t="s">
        <v>138</v>
      </c>
      <c r="D166" s="84">
        <v>39255</v>
      </c>
      <c r="E166" s="25" t="s">
        <v>146</v>
      </c>
      <c r="F166" s="25">
        <v>200</v>
      </c>
      <c r="G166" s="25">
        <v>4438</v>
      </c>
      <c r="H166" s="25">
        <v>2044</v>
      </c>
      <c r="I166" s="26">
        <v>2394</v>
      </c>
      <c r="K166" s="19"/>
    </row>
    <row r="167" spans="2:11" x14ac:dyDescent="0.25">
      <c r="B167" s="27" t="s">
        <v>137</v>
      </c>
      <c r="C167" s="28" t="s">
        <v>133</v>
      </c>
      <c r="D167" s="85">
        <v>39259</v>
      </c>
      <c r="E167" s="28" t="s">
        <v>147</v>
      </c>
      <c r="F167" s="28">
        <v>600</v>
      </c>
      <c r="G167" s="28">
        <v>14004</v>
      </c>
      <c r="H167" s="28">
        <v>5904</v>
      </c>
      <c r="I167" s="29">
        <v>8100</v>
      </c>
      <c r="K167" s="19"/>
    </row>
    <row r="168" spans="2:11" x14ac:dyDescent="0.25">
      <c r="B168" s="24" t="s">
        <v>132</v>
      </c>
      <c r="C168" s="25" t="s">
        <v>140</v>
      </c>
      <c r="D168" s="84">
        <v>39436</v>
      </c>
      <c r="E168" s="25" t="s">
        <v>147</v>
      </c>
      <c r="F168" s="25">
        <v>800</v>
      </c>
      <c r="G168" s="25">
        <v>15104</v>
      </c>
      <c r="H168" s="25">
        <v>6776</v>
      </c>
      <c r="I168" s="26">
        <v>8328</v>
      </c>
      <c r="K168" s="19"/>
    </row>
    <row r="169" spans="2:11" x14ac:dyDescent="0.25">
      <c r="B169" s="27" t="s">
        <v>135</v>
      </c>
      <c r="C169" s="28" t="s">
        <v>136</v>
      </c>
      <c r="D169" s="85">
        <v>39189</v>
      </c>
      <c r="E169" s="28" t="s">
        <v>147</v>
      </c>
      <c r="F169" s="28">
        <v>140</v>
      </c>
      <c r="G169" s="28">
        <v>2842</v>
      </c>
      <c r="H169" s="28">
        <v>1378</v>
      </c>
      <c r="I169" s="29">
        <v>1464</v>
      </c>
      <c r="K169" s="19"/>
    </row>
    <row r="170" spans="2:11" x14ac:dyDescent="0.25">
      <c r="B170" s="24" t="s">
        <v>132</v>
      </c>
      <c r="C170" s="25" t="s">
        <v>136</v>
      </c>
      <c r="D170" s="84">
        <v>39280</v>
      </c>
      <c r="E170" s="25" t="s">
        <v>147</v>
      </c>
      <c r="F170" s="25">
        <v>1200</v>
      </c>
      <c r="G170" s="25">
        <v>27108</v>
      </c>
      <c r="H170" s="25">
        <v>12264</v>
      </c>
      <c r="I170" s="26">
        <v>14844</v>
      </c>
      <c r="K170" s="19"/>
    </row>
    <row r="171" spans="2:11" x14ac:dyDescent="0.25">
      <c r="B171" s="27" t="s">
        <v>132</v>
      </c>
      <c r="C171" s="28" t="s">
        <v>133</v>
      </c>
      <c r="D171" s="85">
        <v>39155</v>
      </c>
      <c r="E171" s="28" t="s">
        <v>148</v>
      </c>
      <c r="F171" s="28">
        <v>300</v>
      </c>
      <c r="G171" s="28">
        <v>7008</v>
      </c>
      <c r="H171" s="28">
        <v>3066</v>
      </c>
      <c r="I171" s="29">
        <v>3942</v>
      </c>
      <c r="K171" s="19"/>
    </row>
    <row r="172" spans="2:11" x14ac:dyDescent="0.25">
      <c r="B172" s="24" t="s">
        <v>132</v>
      </c>
      <c r="C172" s="25" t="s">
        <v>133</v>
      </c>
      <c r="D172" s="84">
        <v>39464</v>
      </c>
      <c r="E172" s="25" t="s">
        <v>148</v>
      </c>
      <c r="F172" s="25">
        <v>258</v>
      </c>
      <c r="G172" s="25">
        <v>6027</v>
      </c>
      <c r="H172" s="25">
        <v>2637</v>
      </c>
      <c r="I172" s="26">
        <v>3390</v>
      </c>
      <c r="K172" s="19"/>
    </row>
    <row r="173" spans="2:11" x14ac:dyDescent="0.25">
      <c r="B173" s="27" t="s">
        <v>137</v>
      </c>
      <c r="C173" s="28" t="s">
        <v>140</v>
      </c>
      <c r="D173" s="85">
        <v>39114</v>
      </c>
      <c r="E173" s="28" t="s">
        <v>148</v>
      </c>
      <c r="F173" s="28">
        <v>1040</v>
      </c>
      <c r="G173" s="28">
        <v>18772</v>
      </c>
      <c r="H173" s="28">
        <v>8809</v>
      </c>
      <c r="I173" s="29">
        <v>9963</v>
      </c>
      <c r="K173" s="19"/>
    </row>
    <row r="174" spans="2:11" x14ac:dyDescent="0.25">
      <c r="B174" s="24" t="s">
        <v>137</v>
      </c>
      <c r="C174" s="25" t="s">
        <v>140</v>
      </c>
      <c r="D174" s="84">
        <v>39696</v>
      </c>
      <c r="E174" s="25" t="s">
        <v>148</v>
      </c>
      <c r="F174" s="25">
        <v>832</v>
      </c>
      <c r="G174" s="25">
        <v>15018</v>
      </c>
      <c r="H174" s="25">
        <v>7047</v>
      </c>
      <c r="I174" s="26">
        <v>7971</v>
      </c>
      <c r="K174" s="19"/>
    </row>
    <row r="175" spans="2:11" x14ac:dyDescent="0.25">
      <c r="B175" s="27" t="s">
        <v>135</v>
      </c>
      <c r="C175" s="28" t="s">
        <v>134</v>
      </c>
      <c r="D175" s="85">
        <v>39380</v>
      </c>
      <c r="E175" s="28" t="s">
        <v>148</v>
      </c>
      <c r="F175" s="28">
        <v>1300</v>
      </c>
      <c r="G175" s="28">
        <v>28782</v>
      </c>
      <c r="H175" s="28">
        <v>12792</v>
      </c>
      <c r="I175" s="29">
        <v>15990</v>
      </c>
      <c r="K175" s="19"/>
    </row>
    <row r="176" spans="2:11" x14ac:dyDescent="0.25">
      <c r="B176" s="24" t="s">
        <v>137</v>
      </c>
      <c r="C176" s="25" t="s">
        <v>134</v>
      </c>
      <c r="D176" s="84">
        <v>39406</v>
      </c>
      <c r="E176" s="25" t="s">
        <v>148</v>
      </c>
      <c r="F176" s="25">
        <v>800</v>
      </c>
      <c r="G176" s="25">
        <v>19536</v>
      </c>
      <c r="H176" s="25">
        <v>8176</v>
      </c>
      <c r="I176" s="26">
        <v>11360</v>
      </c>
      <c r="K176" s="19"/>
    </row>
    <row r="177" spans="2:11" x14ac:dyDescent="0.25">
      <c r="B177" s="27" t="s">
        <v>137</v>
      </c>
      <c r="C177" s="28" t="s">
        <v>134</v>
      </c>
      <c r="D177" s="85">
        <v>39465</v>
      </c>
      <c r="E177" s="28" t="s">
        <v>148</v>
      </c>
      <c r="F177" s="28">
        <v>584</v>
      </c>
      <c r="G177" s="28">
        <v>14261</v>
      </c>
      <c r="H177" s="28">
        <v>5968</v>
      </c>
      <c r="I177" s="29">
        <v>8293</v>
      </c>
      <c r="K177" s="19"/>
    </row>
    <row r="178" spans="2:11" x14ac:dyDescent="0.25">
      <c r="B178" s="24" t="s">
        <v>135</v>
      </c>
      <c r="C178" s="25" t="s">
        <v>134</v>
      </c>
      <c r="D178" s="84">
        <v>39527</v>
      </c>
      <c r="E178" s="25" t="s">
        <v>148</v>
      </c>
      <c r="F178" s="25">
        <v>949</v>
      </c>
      <c r="G178" s="25">
        <v>21011</v>
      </c>
      <c r="H178" s="25">
        <v>9338</v>
      </c>
      <c r="I178" s="26">
        <v>11673</v>
      </c>
      <c r="K178" s="19"/>
    </row>
    <row r="179" spans="2:11" x14ac:dyDescent="0.25">
      <c r="B179" s="27" t="s">
        <v>137</v>
      </c>
      <c r="C179" s="28" t="s">
        <v>139</v>
      </c>
      <c r="D179" s="85">
        <v>39133</v>
      </c>
      <c r="E179" s="28" t="s">
        <v>149</v>
      </c>
      <c r="F179" s="28">
        <v>180</v>
      </c>
      <c r="G179" s="28">
        <v>3611</v>
      </c>
      <c r="H179" s="28">
        <v>1525</v>
      </c>
      <c r="I179" s="29">
        <v>2086</v>
      </c>
      <c r="K179" s="19"/>
    </row>
    <row r="180" spans="2:11" x14ac:dyDescent="0.25">
      <c r="B180" s="24" t="s">
        <v>135</v>
      </c>
      <c r="C180" s="25" t="s">
        <v>139</v>
      </c>
      <c r="D180" s="84">
        <v>39267</v>
      </c>
      <c r="E180" s="25" t="s">
        <v>149</v>
      </c>
      <c r="F180" s="25">
        <v>270</v>
      </c>
      <c r="G180" s="25">
        <v>5678</v>
      </c>
      <c r="H180" s="25">
        <v>2287</v>
      </c>
      <c r="I180" s="26">
        <v>3391</v>
      </c>
      <c r="K180" s="19"/>
    </row>
    <row r="181" spans="2:11" x14ac:dyDescent="0.25">
      <c r="B181" s="27" t="s">
        <v>135</v>
      </c>
      <c r="C181" s="28" t="s">
        <v>139</v>
      </c>
      <c r="D181" s="85">
        <v>39352</v>
      </c>
      <c r="E181" s="28" t="s">
        <v>149</v>
      </c>
      <c r="F181" s="28">
        <v>630</v>
      </c>
      <c r="G181" s="28">
        <v>11995</v>
      </c>
      <c r="H181" s="28">
        <v>5336</v>
      </c>
      <c r="I181" s="29">
        <v>6659</v>
      </c>
      <c r="K181" s="19"/>
    </row>
    <row r="182" spans="2:11" x14ac:dyDescent="0.25">
      <c r="B182" s="24" t="s">
        <v>137</v>
      </c>
      <c r="C182" s="25" t="s">
        <v>139</v>
      </c>
      <c r="D182" s="84">
        <v>39392</v>
      </c>
      <c r="E182" s="25" t="s">
        <v>149</v>
      </c>
      <c r="F182" s="25">
        <v>800</v>
      </c>
      <c r="G182" s="25">
        <v>17504</v>
      </c>
      <c r="H182" s="25">
        <v>8176</v>
      </c>
      <c r="I182" s="26">
        <v>9328</v>
      </c>
      <c r="K182" s="19"/>
    </row>
    <row r="183" spans="2:11" x14ac:dyDescent="0.25">
      <c r="B183" s="27" t="s">
        <v>132</v>
      </c>
      <c r="C183" s="28" t="s">
        <v>139</v>
      </c>
      <c r="D183" s="85">
        <v>39407</v>
      </c>
      <c r="E183" s="28" t="s">
        <v>149</v>
      </c>
      <c r="F183" s="28">
        <v>520</v>
      </c>
      <c r="G183" s="28">
        <v>11352</v>
      </c>
      <c r="H183" s="28">
        <v>5314</v>
      </c>
      <c r="I183" s="29">
        <v>6038</v>
      </c>
      <c r="K183" s="19"/>
    </row>
    <row r="184" spans="2:11" x14ac:dyDescent="0.25">
      <c r="B184" s="24" t="s">
        <v>132</v>
      </c>
      <c r="C184" s="25" t="s">
        <v>139</v>
      </c>
      <c r="D184" s="84">
        <v>39413</v>
      </c>
      <c r="E184" s="25" t="s">
        <v>149</v>
      </c>
      <c r="F184" s="25">
        <v>1120</v>
      </c>
      <c r="G184" s="25">
        <v>24024</v>
      </c>
      <c r="H184" s="25">
        <v>11021</v>
      </c>
      <c r="I184" s="26">
        <v>13003</v>
      </c>
      <c r="K184" s="19"/>
    </row>
    <row r="185" spans="2:11" x14ac:dyDescent="0.25">
      <c r="B185" s="27" t="s">
        <v>137</v>
      </c>
      <c r="C185" s="28" t="s">
        <v>139</v>
      </c>
      <c r="D185" s="85">
        <v>39507</v>
      </c>
      <c r="E185" s="28" t="s">
        <v>149</v>
      </c>
      <c r="F185" s="28">
        <v>162</v>
      </c>
      <c r="G185" s="28">
        <v>3250</v>
      </c>
      <c r="H185" s="28">
        <v>1373</v>
      </c>
      <c r="I185" s="29">
        <v>1877</v>
      </c>
      <c r="K185" s="19"/>
    </row>
    <row r="186" spans="2:11" x14ac:dyDescent="0.25">
      <c r="B186" s="24" t="s">
        <v>135</v>
      </c>
      <c r="C186" s="25" t="s">
        <v>139</v>
      </c>
      <c r="D186" s="84">
        <v>39567</v>
      </c>
      <c r="E186" s="25" t="s">
        <v>149</v>
      </c>
      <c r="F186" s="25">
        <v>243</v>
      </c>
      <c r="G186" s="25">
        <v>5110</v>
      </c>
      <c r="H186" s="25">
        <v>2058</v>
      </c>
      <c r="I186" s="26">
        <v>3052</v>
      </c>
      <c r="K186" s="19"/>
    </row>
    <row r="187" spans="2:11" x14ac:dyDescent="0.25">
      <c r="B187" s="27" t="s">
        <v>132</v>
      </c>
      <c r="C187" s="28" t="s">
        <v>139</v>
      </c>
      <c r="D187" s="85">
        <v>39616</v>
      </c>
      <c r="E187" s="28" t="s">
        <v>149</v>
      </c>
      <c r="F187" s="28">
        <v>468</v>
      </c>
      <c r="G187" s="28">
        <v>10217</v>
      </c>
      <c r="H187" s="28">
        <v>4783</v>
      </c>
      <c r="I187" s="29">
        <v>5434</v>
      </c>
      <c r="K187" s="19"/>
    </row>
    <row r="188" spans="2:11" x14ac:dyDescent="0.25">
      <c r="B188" s="24" t="s">
        <v>132</v>
      </c>
      <c r="C188" s="25" t="s">
        <v>139</v>
      </c>
      <c r="D188" s="84">
        <v>39688</v>
      </c>
      <c r="E188" s="25" t="s">
        <v>149</v>
      </c>
      <c r="F188" s="25">
        <v>1008</v>
      </c>
      <c r="G188" s="25">
        <v>21622</v>
      </c>
      <c r="H188" s="25">
        <v>9919</v>
      </c>
      <c r="I188" s="26">
        <v>11703</v>
      </c>
      <c r="K188" s="19"/>
    </row>
    <row r="189" spans="2:11" x14ac:dyDescent="0.25">
      <c r="B189" s="27" t="s">
        <v>135</v>
      </c>
      <c r="C189" s="28" t="s">
        <v>139</v>
      </c>
      <c r="D189" s="85">
        <v>39742</v>
      </c>
      <c r="E189" s="28" t="s">
        <v>149</v>
      </c>
      <c r="F189" s="28">
        <v>567</v>
      </c>
      <c r="G189" s="28">
        <v>10796</v>
      </c>
      <c r="H189" s="28">
        <v>4802</v>
      </c>
      <c r="I189" s="29">
        <v>5994</v>
      </c>
      <c r="K189" s="19"/>
    </row>
    <row r="190" spans="2:11" x14ac:dyDescent="0.25">
      <c r="B190" s="24" t="s">
        <v>137</v>
      </c>
      <c r="C190" s="25" t="s">
        <v>139</v>
      </c>
      <c r="D190" s="84">
        <v>39780</v>
      </c>
      <c r="E190" s="25" t="s">
        <v>149</v>
      </c>
      <c r="F190" s="25">
        <v>720</v>
      </c>
      <c r="G190" s="25">
        <v>15754</v>
      </c>
      <c r="H190" s="25">
        <v>7358</v>
      </c>
      <c r="I190" s="26">
        <v>8396</v>
      </c>
      <c r="K190" s="19"/>
    </row>
    <row r="191" spans="2:11" x14ac:dyDescent="0.25">
      <c r="B191" s="27" t="s">
        <v>132</v>
      </c>
      <c r="C191" s="28" t="s">
        <v>133</v>
      </c>
      <c r="D191" s="85">
        <v>39134</v>
      </c>
      <c r="E191" s="28" t="s">
        <v>149</v>
      </c>
      <c r="F191" s="28">
        <v>200</v>
      </c>
      <c r="G191" s="28">
        <v>4378</v>
      </c>
      <c r="H191" s="28">
        <v>1968</v>
      </c>
      <c r="I191" s="29">
        <v>2410</v>
      </c>
      <c r="K191" s="19"/>
    </row>
    <row r="192" spans="2:11" x14ac:dyDescent="0.25">
      <c r="B192" s="24" t="s">
        <v>135</v>
      </c>
      <c r="C192" s="25" t="s">
        <v>133</v>
      </c>
      <c r="D192" s="84">
        <v>39443</v>
      </c>
      <c r="E192" s="25" t="s">
        <v>149</v>
      </c>
      <c r="F192" s="25">
        <v>770</v>
      </c>
      <c r="G192" s="25">
        <v>17248</v>
      </c>
      <c r="H192" s="25">
        <v>7577</v>
      </c>
      <c r="I192" s="26">
        <v>9671</v>
      </c>
      <c r="K192" s="19"/>
    </row>
    <row r="193" spans="2:11" x14ac:dyDescent="0.25">
      <c r="B193" s="27" t="s">
        <v>132</v>
      </c>
      <c r="C193" s="28" t="s">
        <v>133</v>
      </c>
      <c r="D193" s="85">
        <v>39526</v>
      </c>
      <c r="E193" s="28" t="s">
        <v>149</v>
      </c>
      <c r="F193" s="28">
        <v>172</v>
      </c>
      <c r="G193" s="28">
        <v>3765</v>
      </c>
      <c r="H193" s="28">
        <v>1692</v>
      </c>
      <c r="I193" s="29">
        <v>2073</v>
      </c>
      <c r="K193" s="19"/>
    </row>
    <row r="194" spans="2:11" x14ac:dyDescent="0.25">
      <c r="B194" s="24" t="s">
        <v>135</v>
      </c>
      <c r="C194" s="25" t="s">
        <v>133</v>
      </c>
      <c r="D194" s="84">
        <v>39785</v>
      </c>
      <c r="E194" s="25" t="s">
        <v>149</v>
      </c>
      <c r="F194" s="25">
        <v>662</v>
      </c>
      <c r="G194" s="25">
        <v>14833</v>
      </c>
      <c r="H194" s="25">
        <v>6516</v>
      </c>
      <c r="I194" s="26">
        <v>8317</v>
      </c>
      <c r="K194" s="19"/>
    </row>
    <row r="195" spans="2:11" x14ac:dyDescent="0.25">
      <c r="B195" s="27" t="s">
        <v>135</v>
      </c>
      <c r="C195" s="28" t="s">
        <v>140</v>
      </c>
      <c r="D195" s="85">
        <v>39170</v>
      </c>
      <c r="E195" s="28" t="s">
        <v>149</v>
      </c>
      <c r="F195" s="28">
        <v>540</v>
      </c>
      <c r="G195" s="28">
        <v>10730</v>
      </c>
      <c r="H195" s="28">
        <v>4574</v>
      </c>
      <c r="I195" s="29">
        <v>6156</v>
      </c>
      <c r="K195" s="19"/>
    </row>
    <row r="196" spans="2:11" x14ac:dyDescent="0.25">
      <c r="B196" s="24" t="s">
        <v>135</v>
      </c>
      <c r="C196" s="25" t="s">
        <v>140</v>
      </c>
      <c r="D196" s="84">
        <v>39808</v>
      </c>
      <c r="E196" s="25" t="s">
        <v>149</v>
      </c>
      <c r="F196" s="25">
        <v>432</v>
      </c>
      <c r="G196" s="25">
        <v>8584</v>
      </c>
      <c r="H196" s="25">
        <v>3659</v>
      </c>
      <c r="I196" s="26">
        <v>4925</v>
      </c>
      <c r="K196" s="19"/>
    </row>
    <row r="197" spans="2:11" x14ac:dyDescent="0.25">
      <c r="B197" s="27" t="s">
        <v>137</v>
      </c>
      <c r="C197" s="28" t="s">
        <v>141</v>
      </c>
      <c r="D197" s="85">
        <v>39359</v>
      </c>
      <c r="E197" s="28" t="s">
        <v>149</v>
      </c>
      <c r="F197" s="28">
        <v>700</v>
      </c>
      <c r="G197" s="28">
        <v>13195</v>
      </c>
      <c r="H197" s="28">
        <v>5929</v>
      </c>
      <c r="I197" s="29">
        <v>7266</v>
      </c>
      <c r="K197" s="19"/>
    </row>
    <row r="198" spans="2:11" x14ac:dyDescent="0.25">
      <c r="B198" s="24" t="s">
        <v>132</v>
      </c>
      <c r="C198" s="25" t="s">
        <v>141</v>
      </c>
      <c r="D198" s="84">
        <v>39416</v>
      </c>
      <c r="E198" s="25" t="s">
        <v>149</v>
      </c>
      <c r="F198" s="25">
        <v>800</v>
      </c>
      <c r="G198" s="25">
        <v>19376</v>
      </c>
      <c r="H198" s="25">
        <v>8176</v>
      </c>
      <c r="I198" s="26">
        <v>11200</v>
      </c>
      <c r="K198" s="19"/>
    </row>
    <row r="199" spans="2:11" x14ac:dyDescent="0.25">
      <c r="B199" s="27" t="s">
        <v>137</v>
      </c>
      <c r="C199" s="28" t="s">
        <v>141</v>
      </c>
      <c r="D199" s="85">
        <v>39652</v>
      </c>
      <c r="E199" s="28" t="s">
        <v>149</v>
      </c>
      <c r="F199" s="28">
        <v>840</v>
      </c>
      <c r="G199" s="28">
        <v>15834</v>
      </c>
      <c r="H199" s="28">
        <v>7115</v>
      </c>
      <c r="I199" s="29">
        <v>8719</v>
      </c>
      <c r="K199" s="19"/>
    </row>
    <row r="200" spans="2:11" x14ac:dyDescent="0.25">
      <c r="B200" s="24" t="s">
        <v>132</v>
      </c>
      <c r="C200" s="25" t="s">
        <v>141</v>
      </c>
      <c r="D200" s="84">
        <v>39724</v>
      </c>
      <c r="E200" s="25" t="s">
        <v>149</v>
      </c>
      <c r="F200" s="25">
        <v>960</v>
      </c>
      <c r="G200" s="25">
        <v>23251</v>
      </c>
      <c r="H200" s="25">
        <v>9811</v>
      </c>
      <c r="I200" s="26">
        <v>13440</v>
      </c>
      <c r="K200" s="19"/>
    </row>
    <row r="201" spans="2:11" x14ac:dyDescent="0.25">
      <c r="B201" s="27" t="s">
        <v>135</v>
      </c>
      <c r="C201" s="28" t="s">
        <v>134</v>
      </c>
      <c r="D201" s="85">
        <v>39210</v>
      </c>
      <c r="E201" s="28" t="s">
        <v>149</v>
      </c>
      <c r="F201" s="28">
        <v>390</v>
      </c>
      <c r="G201" s="28">
        <v>8007</v>
      </c>
      <c r="H201" s="28">
        <v>3838</v>
      </c>
      <c r="I201" s="29">
        <v>4169</v>
      </c>
      <c r="K201" s="19"/>
    </row>
    <row r="202" spans="2:11" x14ac:dyDescent="0.25">
      <c r="B202" s="24" t="s">
        <v>137</v>
      </c>
      <c r="C202" s="25" t="s">
        <v>134</v>
      </c>
      <c r="D202" s="84">
        <v>39308</v>
      </c>
      <c r="E202" s="25" t="s">
        <v>149</v>
      </c>
      <c r="F202" s="25">
        <v>400</v>
      </c>
      <c r="G202" s="25">
        <v>8196</v>
      </c>
      <c r="H202" s="25">
        <v>3388</v>
      </c>
      <c r="I202" s="26">
        <v>4808</v>
      </c>
      <c r="K202" s="19"/>
    </row>
    <row r="203" spans="2:11" x14ac:dyDescent="0.25">
      <c r="B203" s="27" t="s">
        <v>132</v>
      </c>
      <c r="C203" s="28" t="s">
        <v>134</v>
      </c>
      <c r="D203" s="85">
        <v>39335</v>
      </c>
      <c r="E203" s="28" t="s">
        <v>149</v>
      </c>
      <c r="F203" s="28">
        <v>50</v>
      </c>
      <c r="G203" s="28">
        <v>1021</v>
      </c>
      <c r="H203" s="28">
        <v>492</v>
      </c>
      <c r="I203" s="29">
        <v>529</v>
      </c>
      <c r="K203" s="19"/>
    </row>
    <row r="204" spans="2:11" x14ac:dyDescent="0.25">
      <c r="B204" s="24" t="s">
        <v>137</v>
      </c>
      <c r="C204" s="25" t="s">
        <v>134</v>
      </c>
      <c r="D204" s="84">
        <v>39388</v>
      </c>
      <c r="E204" s="25" t="s">
        <v>149</v>
      </c>
      <c r="F204" s="25">
        <v>240</v>
      </c>
      <c r="G204" s="25">
        <v>4836</v>
      </c>
      <c r="H204" s="25">
        <v>2033</v>
      </c>
      <c r="I204" s="26">
        <v>2803</v>
      </c>
      <c r="K204" s="19"/>
    </row>
    <row r="205" spans="2:11" x14ac:dyDescent="0.25">
      <c r="B205" s="27" t="s">
        <v>137</v>
      </c>
      <c r="C205" s="28" t="s">
        <v>134</v>
      </c>
      <c r="D205" s="85">
        <v>39437</v>
      </c>
      <c r="E205" s="28" t="s">
        <v>149</v>
      </c>
      <c r="F205" s="28">
        <v>700</v>
      </c>
      <c r="G205" s="28">
        <v>13083</v>
      </c>
      <c r="H205" s="28">
        <v>5929</v>
      </c>
      <c r="I205" s="29">
        <v>7154</v>
      </c>
      <c r="K205" s="19"/>
    </row>
    <row r="206" spans="2:11" x14ac:dyDescent="0.25">
      <c r="B206" s="24" t="s">
        <v>135</v>
      </c>
      <c r="C206" s="25" t="s">
        <v>134</v>
      </c>
      <c r="D206" s="84">
        <v>39486</v>
      </c>
      <c r="E206" s="25" t="s">
        <v>149</v>
      </c>
      <c r="F206" s="25">
        <v>285</v>
      </c>
      <c r="G206" s="25">
        <v>5845</v>
      </c>
      <c r="H206" s="25">
        <v>2802</v>
      </c>
      <c r="I206" s="26">
        <v>3043</v>
      </c>
      <c r="K206" s="19"/>
    </row>
    <row r="207" spans="2:11" x14ac:dyDescent="0.25">
      <c r="B207" s="27" t="s">
        <v>137</v>
      </c>
      <c r="C207" s="28" t="s">
        <v>134</v>
      </c>
      <c r="D207" s="85">
        <v>39497</v>
      </c>
      <c r="E207" s="28" t="s">
        <v>149</v>
      </c>
      <c r="F207" s="28">
        <v>175</v>
      </c>
      <c r="G207" s="28">
        <v>3530</v>
      </c>
      <c r="H207" s="28">
        <v>1484</v>
      </c>
      <c r="I207" s="29">
        <v>2046</v>
      </c>
      <c r="K207" s="19"/>
    </row>
    <row r="208" spans="2:11" x14ac:dyDescent="0.25">
      <c r="B208" s="24" t="s">
        <v>137</v>
      </c>
      <c r="C208" s="25" t="s">
        <v>134</v>
      </c>
      <c r="D208" s="84">
        <v>39610</v>
      </c>
      <c r="E208" s="25" t="s">
        <v>149</v>
      </c>
      <c r="F208" s="25">
        <v>511</v>
      </c>
      <c r="G208" s="25">
        <v>9551</v>
      </c>
      <c r="H208" s="25">
        <v>4328</v>
      </c>
      <c r="I208" s="26">
        <v>5223</v>
      </c>
      <c r="K208" s="19"/>
    </row>
    <row r="209" spans="2:11" x14ac:dyDescent="0.25">
      <c r="B209" s="27" t="s">
        <v>132</v>
      </c>
      <c r="C209" s="28" t="s">
        <v>134</v>
      </c>
      <c r="D209" s="85">
        <v>39675</v>
      </c>
      <c r="E209" s="28" t="s">
        <v>149</v>
      </c>
      <c r="F209" s="28">
        <v>37</v>
      </c>
      <c r="G209" s="28">
        <v>745</v>
      </c>
      <c r="H209" s="28">
        <v>359</v>
      </c>
      <c r="I209" s="29">
        <v>386</v>
      </c>
      <c r="K209" s="19"/>
    </row>
    <row r="210" spans="2:11" x14ac:dyDescent="0.25">
      <c r="B210" s="24" t="s">
        <v>137</v>
      </c>
      <c r="C210" s="25" t="s">
        <v>134</v>
      </c>
      <c r="D210" s="84">
        <v>39678</v>
      </c>
      <c r="E210" s="25" t="s">
        <v>149</v>
      </c>
      <c r="F210" s="25">
        <v>292</v>
      </c>
      <c r="G210" s="25">
        <v>5983</v>
      </c>
      <c r="H210" s="25">
        <v>2473</v>
      </c>
      <c r="I210" s="26">
        <v>3510</v>
      </c>
      <c r="K210" s="19"/>
    </row>
    <row r="211" spans="2:11" x14ac:dyDescent="0.25">
      <c r="B211" s="27" t="s">
        <v>137</v>
      </c>
      <c r="C211" s="28" t="s">
        <v>142</v>
      </c>
      <c r="D211" s="85">
        <v>39086</v>
      </c>
      <c r="E211" s="28" t="s">
        <v>149</v>
      </c>
      <c r="F211" s="28">
        <v>660</v>
      </c>
      <c r="G211" s="28">
        <v>14619</v>
      </c>
      <c r="H211" s="28">
        <v>6745</v>
      </c>
      <c r="I211" s="29">
        <v>7874</v>
      </c>
      <c r="K211" s="19"/>
    </row>
    <row r="212" spans="2:11" x14ac:dyDescent="0.25">
      <c r="B212" s="24" t="s">
        <v>137</v>
      </c>
      <c r="C212" s="25" t="s">
        <v>142</v>
      </c>
      <c r="D212" s="84">
        <v>39119</v>
      </c>
      <c r="E212" s="25" t="s">
        <v>149</v>
      </c>
      <c r="F212" s="25">
        <v>840</v>
      </c>
      <c r="G212" s="25">
        <v>19186</v>
      </c>
      <c r="H212" s="25">
        <v>8585</v>
      </c>
      <c r="I212" s="26">
        <v>10601</v>
      </c>
      <c r="K212" s="19"/>
    </row>
    <row r="213" spans="2:11" x14ac:dyDescent="0.25">
      <c r="B213" s="27" t="s">
        <v>135</v>
      </c>
      <c r="C213" s="28" t="s">
        <v>142</v>
      </c>
      <c r="D213" s="85">
        <v>39148</v>
      </c>
      <c r="E213" s="28" t="s">
        <v>149</v>
      </c>
      <c r="F213" s="28">
        <v>150</v>
      </c>
      <c r="G213" s="28">
        <v>3231</v>
      </c>
      <c r="H213" s="28">
        <v>1476</v>
      </c>
      <c r="I213" s="29">
        <v>1755</v>
      </c>
      <c r="K213" s="19"/>
    </row>
    <row r="214" spans="2:11" x14ac:dyDescent="0.25">
      <c r="B214" s="24" t="s">
        <v>137</v>
      </c>
      <c r="C214" s="25" t="s">
        <v>142</v>
      </c>
      <c r="D214" s="84">
        <v>39311</v>
      </c>
      <c r="E214" s="25" t="s">
        <v>149</v>
      </c>
      <c r="F214" s="25">
        <v>750</v>
      </c>
      <c r="G214" s="25">
        <v>15975</v>
      </c>
      <c r="H214" s="25">
        <v>7665</v>
      </c>
      <c r="I214" s="26">
        <v>8310</v>
      </c>
      <c r="K214" s="19"/>
    </row>
    <row r="215" spans="2:11" x14ac:dyDescent="0.25">
      <c r="B215" s="27" t="s">
        <v>135</v>
      </c>
      <c r="C215" s="28" t="s">
        <v>142</v>
      </c>
      <c r="D215" s="85">
        <v>39419</v>
      </c>
      <c r="E215" s="28" t="s">
        <v>149</v>
      </c>
      <c r="F215" s="28">
        <v>140</v>
      </c>
      <c r="G215" s="28">
        <v>3160</v>
      </c>
      <c r="H215" s="28">
        <v>1378</v>
      </c>
      <c r="I215" s="29">
        <v>1782</v>
      </c>
      <c r="K215" s="19"/>
    </row>
    <row r="216" spans="2:11" x14ac:dyDescent="0.25">
      <c r="B216" s="24" t="s">
        <v>135</v>
      </c>
      <c r="C216" s="25" t="s">
        <v>142</v>
      </c>
      <c r="D216" s="84">
        <v>39454</v>
      </c>
      <c r="E216" s="25" t="s">
        <v>149</v>
      </c>
      <c r="F216" s="25">
        <v>138</v>
      </c>
      <c r="G216" s="25">
        <v>2973</v>
      </c>
      <c r="H216" s="25">
        <v>1358</v>
      </c>
      <c r="I216" s="26">
        <v>1615</v>
      </c>
      <c r="K216" s="19"/>
    </row>
    <row r="217" spans="2:11" x14ac:dyDescent="0.25">
      <c r="B217" s="27" t="s">
        <v>135</v>
      </c>
      <c r="C217" s="28" t="s">
        <v>142</v>
      </c>
      <c r="D217" s="85">
        <v>39476</v>
      </c>
      <c r="E217" s="28" t="s">
        <v>149</v>
      </c>
      <c r="F217" s="28">
        <v>129</v>
      </c>
      <c r="G217" s="28">
        <v>2907</v>
      </c>
      <c r="H217" s="28">
        <v>1268</v>
      </c>
      <c r="I217" s="29">
        <v>1639</v>
      </c>
      <c r="K217" s="19"/>
    </row>
    <row r="218" spans="2:11" x14ac:dyDescent="0.25">
      <c r="B218" s="24" t="s">
        <v>137</v>
      </c>
      <c r="C218" s="25" t="s">
        <v>142</v>
      </c>
      <c r="D218" s="84">
        <v>39638</v>
      </c>
      <c r="E218" s="25" t="s">
        <v>149</v>
      </c>
      <c r="F218" s="25">
        <v>607</v>
      </c>
      <c r="G218" s="25">
        <v>13449</v>
      </c>
      <c r="H218" s="25">
        <v>6205</v>
      </c>
      <c r="I218" s="26">
        <v>7244</v>
      </c>
      <c r="K218" s="19"/>
    </row>
    <row r="219" spans="2:11" x14ac:dyDescent="0.25">
      <c r="B219" s="27" t="s">
        <v>137</v>
      </c>
      <c r="C219" s="28" t="s">
        <v>142</v>
      </c>
      <c r="D219" s="85">
        <v>39687</v>
      </c>
      <c r="E219" s="28" t="s">
        <v>149</v>
      </c>
      <c r="F219" s="28">
        <v>773</v>
      </c>
      <c r="G219" s="28">
        <v>17651</v>
      </c>
      <c r="H219" s="28">
        <v>7898</v>
      </c>
      <c r="I219" s="29">
        <v>9753</v>
      </c>
      <c r="K219" s="19"/>
    </row>
    <row r="220" spans="2:11" x14ac:dyDescent="0.25">
      <c r="B220" s="24" t="s">
        <v>137</v>
      </c>
      <c r="C220" s="25" t="s">
        <v>142</v>
      </c>
      <c r="D220" s="84">
        <v>39744</v>
      </c>
      <c r="E220" s="25" t="s">
        <v>149</v>
      </c>
      <c r="F220" s="25">
        <v>690</v>
      </c>
      <c r="G220" s="25">
        <v>14697</v>
      </c>
      <c r="H220" s="25">
        <v>7052</v>
      </c>
      <c r="I220" s="26">
        <v>7645</v>
      </c>
      <c r="K220" s="19"/>
    </row>
    <row r="221" spans="2:11" x14ac:dyDescent="0.25">
      <c r="B221" s="27" t="s">
        <v>132</v>
      </c>
      <c r="C221" s="28" t="s">
        <v>136</v>
      </c>
      <c r="D221" s="85">
        <v>39163</v>
      </c>
      <c r="E221" s="28" t="s">
        <v>149</v>
      </c>
      <c r="F221" s="28">
        <v>1170</v>
      </c>
      <c r="G221" s="28">
        <v>24675</v>
      </c>
      <c r="H221" s="28">
        <v>9910</v>
      </c>
      <c r="I221" s="29">
        <v>14765</v>
      </c>
      <c r="K221" s="19"/>
    </row>
    <row r="222" spans="2:11" x14ac:dyDescent="0.25">
      <c r="B222" s="24" t="s">
        <v>137</v>
      </c>
      <c r="C222" s="25" t="s">
        <v>136</v>
      </c>
      <c r="D222" s="84">
        <v>39169</v>
      </c>
      <c r="E222" s="25" t="s">
        <v>149</v>
      </c>
      <c r="F222" s="25">
        <v>130</v>
      </c>
      <c r="G222" s="25">
        <v>2670</v>
      </c>
      <c r="H222" s="25">
        <v>1279</v>
      </c>
      <c r="I222" s="26">
        <v>1391</v>
      </c>
      <c r="K222" s="19"/>
    </row>
    <row r="223" spans="2:11" x14ac:dyDescent="0.25">
      <c r="B223" s="27" t="s">
        <v>132</v>
      </c>
      <c r="C223" s="28" t="s">
        <v>136</v>
      </c>
      <c r="D223" s="85">
        <v>39281</v>
      </c>
      <c r="E223" s="28" t="s">
        <v>149</v>
      </c>
      <c r="F223" s="28">
        <v>110</v>
      </c>
      <c r="G223" s="28">
        <v>2713</v>
      </c>
      <c r="H223" s="28">
        <v>1124</v>
      </c>
      <c r="I223" s="29">
        <v>1589</v>
      </c>
      <c r="K223" s="19"/>
    </row>
    <row r="224" spans="2:11" x14ac:dyDescent="0.25">
      <c r="B224" s="24" t="s">
        <v>132</v>
      </c>
      <c r="C224" s="25" t="s">
        <v>136</v>
      </c>
      <c r="D224" s="84">
        <v>39534</v>
      </c>
      <c r="E224" s="25" t="s">
        <v>149</v>
      </c>
      <c r="F224" s="25">
        <v>113</v>
      </c>
      <c r="G224" s="25">
        <v>2794</v>
      </c>
      <c r="H224" s="25">
        <v>1158</v>
      </c>
      <c r="I224" s="26">
        <v>1636</v>
      </c>
      <c r="K224" s="19"/>
    </row>
    <row r="225" spans="2:11" x14ac:dyDescent="0.25">
      <c r="B225" s="27" t="s">
        <v>137</v>
      </c>
      <c r="C225" s="28" t="s">
        <v>136</v>
      </c>
      <c r="D225" s="85">
        <v>39549</v>
      </c>
      <c r="E225" s="28" t="s">
        <v>149</v>
      </c>
      <c r="F225" s="28">
        <v>134</v>
      </c>
      <c r="G225" s="28">
        <v>2750</v>
      </c>
      <c r="H225" s="28">
        <v>1317</v>
      </c>
      <c r="I225" s="29">
        <v>1433</v>
      </c>
      <c r="K225" s="19"/>
    </row>
    <row r="226" spans="2:11" x14ac:dyDescent="0.25">
      <c r="B226" s="24" t="s">
        <v>132</v>
      </c>
      <c r="C226" s="25" t="s">
        <v>136</v>
      </c>
      <c r="D226" s="84">
        <v>39632</v>
      </c>
      <c r="E226" s="25" t="s">
        <v>149</v>
      </c>
      <c r="F226" s="25">
        <v>1205</v>
      </c>
      <c r="G226" s="25">
        <v>25415</v>
      </c>
      <c r="H226" s="25">
        <v>10207</v>
      </c>
      <c r="I226" s="26">
        <v>15208</v>
      </c>
      <c r="K226" s="19"/>
    </row>
    <row r="227" spans="2:11" x14ac:dyDescent="0.25">
      <c r="B227" s="27" t="s">
        <v>137</v>
      </c>
      <c r="C227" s="28" t="s">
        <v>143</v>
      </c>
      <c r="D227" s="85">
        <v>39112</v>
      </c>
      <c r="E227" s="28" t="s">
        <v>149</v>
      </c>
      <c r="F227" s="28">
        <v>900</v>
      </c>
      <c r="G227" s="28">
        <v>17667</v>
      </c>
      <c r="H227" s="28">
        <v>7623</v>
      </c>
      <c r="I227" s="29">
        <v>10044</v>
      </c>
      <c r="K227" s="19"/>
    </row>
    <row r="228" spans="2:11" x14ac:dyDescent="0.25">
      <c r="B228" s="24" t="s">
        <v>135</v>
      </c>
      <c r="C228" s="25" t="s">
        <v>143</v>
      </c>
      <c r="D228" s="84">
        <v>39148</v>
      </c>
      <c r="E228" s="25" t="s">
        <v>149</v>
      </c>
      <c r="F228" s="25">
        <v>910</v>
      </c>
      <c r="G228" s="25">
        <v>18464</v>
      </c>
      <c r="H228" s="25">
        <v>8954</v>
      </c>
      <c r="I228" s="26">
        <v>9510</v>
      </c>
      <c r="K228" s="19"/>
    </row>
    <row r="229" spans="2:11" x14ac:dyDescent="0.25">
      <c r="B229" s="27" t="s">
        <v>137</v>
      </c>
      <c r="C229" s="28" t="s">
        <v>143</v>
      </c>
      <c r="D229" s="85">
        <v>39234</v>
      </c>
      <c r="E229" s="28" t="s">
        <v>149</v>
      </c>
      <c r="F229" s="28">
        <v>450</v>
      </c>
      <c r="G229" s="28">
        <v>9580</v>
      </c>
      <c r="H229" s="28">
        <v>4599</v>
      </c>
      <c r="I229" s="29">
        <v>4981</v>
      </c>
      <c r="K229" s="19"/>
    </row>
    <row r="230" spans="2:11" x14ac:dyDescent="0.25">
      <c r="B230" s="24" t="s">
        <v>137</v>
      </c>
      <c r="C230" s="25" t="s">
        <v>143</v>
      </c>
      <c r="D230" s="84">
        <v>39282</v>
      </c>
      <c r="E230" s="25" t="s">
        <v>149</v>
      </c>
      <c r="F230" s="25">
        <v>250</v>
      </c>
      <c r="G230" s="25">
        <v>5147</v>
      </c>
      <c r="H230" s="25">
        <v>2460</v>
      </c>
      <c r="I230" s="26">
        <v>2687</v>
      </c>
      <c r="K230" s="19"/>
    </row>
    <row r="231" spans="2:11" x14ac:dyDescent="0.25">
      <c r="B231" s="27" t="s">
        <v>135</v>
      </c>
      <c r="C231" s="28" t="s">
        <v>143</v>
      </c>
      <c r="D231" s="85">
        <v>39295</v>
      </c>
      <c r="E231" s="28" t="s">
        <v>149</v>
      </c>
      <c r="F231" s="28">
        <v>780</v>
      </c>
      <c r="G231" s="28">
        <v>16817</v>
      </c>
      <c r="H231" s="28">
        <v>7972</v>
      </c>
      <c r="I231" s="29">
        <v>8845</v>
      </c>
      <c r="K231" s="19"/>
    </row>
    <row r="232" spans="2:11" x14ac:dyDescent="0.25">
      <c r="B232" s="24" t="s">
        <v>135</v>
      </c>
      <c r="C232" s="25" t="s">
        <v>143</v>
      </c>
      <c r="D232" s="84">
        <v>39475</v>
      </c>
      <c r="E232" s="25" t="s">
        <v>149</v>
      </c>
      <c r="F232" s="25">
        <v>1147</v>
      </c>
      <c r="G232" s="25">
        <v>23265</v>
      </c>
      <c r="H232" s="25">
        <v>11282</v>
      </c>
      <c r="I232" s="26">
        <v>11983</v>
      </c>
      <c r="K232" s="19"/>
    </row>
    <row r="233" spans="2:11" x14ac:dyDescent="0.25">
      <c r="B233" s="27" t="s">
        <v>135</v>
      </c>
      <c r="C233" s="28" t="s">
        <v>143</v>
      </c>
      <c r="D233" s="85">
        <v>39510</v>
      </c>
      <c r="E233" s="28" t="s">
        <v>149</v>
      </c>
      <c r="F233" s="28">
        <v>983</v>
      </c>
      <c r="G233" s="28">
        <v>21189</v>
      </c>
      <c r="H233" s="28">
        <v>10045</v>
      </c>
      <c r="I233" s="29">
        <v>11144</v>
      </c>
      <c r="K233" s="19"/>
    </row>
    <row r="234" spans="2:11" x14ac:dyDescent="0.25">
      <c r="B234" s="24" t="s">
        <v>137</v>
      </c>
      <c r="C234" s="25" t="s">
        <v>143</v>
      </c>
      <c r="D234" s="84">
        <v>39661</v>
      </c>
      <c r="E234" s="25" t="s">
        <v>149</v>
      </c>
      <c r="F234" s="25">
        <v>315</v>
      </c>
      <c r="G234" s="25">
        <v>6485</v>
      </c>
      <c r="H234" s="25">
        <v>3100</v>
      </c>
      <c r="I234" s="26">
        <v>3385</v>
      </c>
      <c r="K234" s="19"/>
    </row>
    <row r="235" spans="2:11" x14ac:dyDescent="0.25">
      <c r="B235" s="27" t="s">
        <v>137</v>
      </c>
      <c r="C235" s="28" t="s">
        <v>143</v>
      </c>
      <c r="D235" s="85">
        <v>39685</v>
      </c>
      <c r="E235" s="28" t="s">
        <v>149</v>
      </c>
      <c r="F235" s="28">
        <v>1134</v>
      </c>
      <c r="G235" s="28">
        <v>22260</v>
      </c>
      <c r="H235" s="28">
        <v>9605</v>
      </c>
      <c r="I235" s="29">
        <v>12655</v>
      </c>
      <c r="K235" s="19"/>
    </row>
    <row r="236" spans="2:11" x14ac:dyDescent="0.25">
      <c r="B236" s="24" t="s">
        <v>137</v>
      </c>
      <c r="C236" s="25" t="s">
        <v>143</v>
      </c>
      <c r="D236" s="84">
        <v>39757</v>
      </c>
      <c r="E236" s="25" t="s">
        <v>149</v>
      </c>
      <c r="F236" s="25">
        <v>567</v>
      </c>
      <c r="G236" s="25">
        <v>12071</v>
      </c>
      <c r="H236" s="25">
        <v>5795</v>
      </c>
      <c r="I236" s="26">
        <v>6276</v>
      </c>
      <c r="K236" s="19"/>
    </row>
    <row r="237" spans="2:11" x14ac:dyDescent="0.25">
      <c r="B237" s="27" t="s">
        <v>137</v>
      </c>
      <c r="C237" s="28" t="s">
        <v>138</v>
      </c>
      <c r="D237" s="85">
        <v>39162</v>
      </c>
      <c r="E237" s="28" t="s">
        <v>149</v>
      </c>
      <c r="F237" s="28">
        <v>500</v>
      </c>
      <c r="G237" s="28">
        <v>10245</v>
      </c>
      <c r="H237" s="28">
        <v>5110</v>
      </c>
      <c r="I237" s="29">
        <v>5135</v>
      </c>
      <c r="K237" s="19"/>
    </row>
    <row r="238" spans="2:11" x14ac:dyDescent="0.25">
      <c r="B238" s="24" t="s">
        <v>132</v>
      </c>
      <c r="C238" s="25" t="s">
        <v>138</v>
      </c>
      <c r="D238" s="84">
        <v>39346</v>
      </c>
      <c r="E238" s="25" t="s">
        <v>149</v>
      </c>
      <c r="F238" s="25">
        <v>630</v>
      </c>
      <c r="G238" s="25">
        <v>13066</v>
      </c>
      <c r="H238" s="25">
        <v>6439</v>
      </c>
      <c r="I238" s="26">
        <v>6627</v>
      </c>
      <c r="K238" s="19"/>
    </row>
    <row r="239" spans="2:11" x14ac:dyDescent="0.25">
      <c r="B239" s="27" t="s">
        <v>135</v>
      </c>
      <c r="C239" s="28" t="s">
        <v>138</v>
      </c>
      <c r="D239" s="85">
        <v>39366</v>
      </c>
      <c r="E239" s="28" t="s">
        <v>149</v>
      </c>
      <c r="F239" s="28">
        <v>450</v>
      </c>
      <c r="G239" s="28">
        <v>8388</v>
      </c>
      <c r="H239" s="28">
        <v>3812</v>
      </c>
      <c r="I239" s="29">
        <v>4576</v>
      </c>
      <c r="K239" s="19"/>
    </row>
    <row r="240" spans="2:11" x14ac:dyDescent="0.25">
      <c r="B240" s="24" t="s">
        <v>135</v>
      </c>
      <c r="C240" s="25" t="s">
        <v>138</v>
      </c>
      <c r="D240" s="84">
        <v>39435</v>
      </c>
      <c r="E240" s="25" t="s">
        <v>149</v>
      </c>
      <c r="F240" s="25">
        <v>80</v>
      </c>
      <c r="G240" s="25">
        <v>1674</v>
      </c>
      <c r="H240" s="25">
        <v>818</v>
      </c>
      <c r="I240" s="26">
        <v>856</v>
      </c>
      <c r="K240" s="19"/>
    </row>
    <row r="241" spans="2:11" x14ac:dyDescent="0.25">
      <c r="B241" s="27" t="s">
        <v>132</v>
      </c>
      <c r="C241" s="28" t="s">
        <v>138</v>
      </c>
      <c r="D241" s="85">
        <v>39455</v>
      </c>
      <c r="E241" s="28" t="s">
        <v>149</v>
      </c>
      <c r="F241" s="28">
        <v>491</v>
      </c>
      <c r="G241" s="28">
        <v>10191</v>
      </c>
      <c r="H241" s="28">
        <v>5022</v>
      </c>
      <c r="I241" s="29">
        <v>5169</v>
      </c>
      <c r="K241" s="19"/>
    </row>
    <row r="242" spans="2:11" x14ac:dyDescent="0.25">
      <c r="B242" s="24" t="s">
        <v>135</v>
      </c>
      <c r="C242" s="25" t="s">
        <v>138</v>
      </c>
      <c r="D242" s="84">
        <v>39471</v>
      </c>
      <c r="E242" s="25" t="s">
        <v>149</v>
      </c>
      <c r="F242" s="25">
        <v>62</v>
      </c>
      <c r="G242" s="25">
        <v>1306</v>
      </c>
      <c r="H242" s="25">
        <v>638</v>
      </c>
      <c r="I242" s="26">
        <v>668</v>
      </c>
      <c r="K242" s="19"/>
    </row>
    <row r="243" spans="2:11" x14ac:dyDescent="0.25">
      <c r="B243" s="27" t="s">
        <v>137</v>
      </c>
      <c r="C243" s="28" t="s">
        <v>138</v>
      </c>
      <c r="D243" s="85">
        <v>39633</v>
      </c>
      <c r="E243" s="28" t="s">
        <v>149</v>
      </c>
      <c r="F243" s="28">
        <v>390</v>
      </c>
      <c r="G243" s="28">
        <v>7991</v>
      </c>
      <c r="H243" s="28">
        <v>3986</v>
      </c>
      <c r="I243" s="29">
        <v>4005</v>
      </c>
      <c r="K243" s="19"/>
    </row>
    <row r="244" spans="2:11" x14ac:dyDescent="0.25">
      <c r="B244" s="24" t="s">
        <v>135</v>
      </c>
      <c r="C244" s="25" t="s">
        <v>138</v>
      </c>
      <c r="D244" s="84">
        <v>39666</v>
      </c>
      <c r="E244" s="25" t="s">
        <v>149</v>
      </c>
      <c r="F244" s="25">
        <v>351</v>
      </c>
      <c r="G244" s="25">
        <v>6543</v>
      </c>
      <c r="H244" s="25">
        <v>2973</v>
      </c>
      <c r="I244" s="26">
        <v>3570</v>
      </c>
      <c r="K244" s="19"/>
    </row>
    <row r="245" spans="2:11" x14ac:dyDescent="0.25">
      <c r="B245" s="27" t="s">
        <v>137</v>
      </c>
      <c r="C245" s="28" t="s">
        <v>144</v>
      </c>
      <c r="D245" s="85">
        <v>39224</v>
      </c>
      <c r="E245" s="28" t="s">
        <v>149</v>
      </c>
      <c r="F245" s="28">
        <v>210</v>
      </c>
      <c r="G245" s="28">
        <v>4360</v>
      </c>
      <c r="H245" s="28">
        <v>2066</v>
      </c>
      <c r="I245" s="29">
        <v>2294</v>
      </c>
      <c r="K245" s="19"/>
    </row>
    <row r="246" spans="2:11" x14ac:dyDescent="0.25">
      <c r="B246" s="24" t="s">
        <v>137</v>
      </c>
      <c r="C246" s="25" t="s">
        <v>144</v>
      </c>
      <c r="D246" s="84">
        <v>39258</v>
      </c>
      <c r="E246" s="25" t="s">
        <v>149</v>
      </c>
      <c r="F246" s="25">
        <v>110</v>
      </c>
      <c r="G246" s="25">
        <v>2261</v>
      </c>
      <c r="H246" s="25">
        <v>932</v>
      </c>
      <c r="I246" s="26">
        <v>1329</v>
      </c>
      <c r="K246" s="19"/>
    </row>
    <row r="247" spans="2:11" x14ac:dyDescent="0.25">
      <c r="B247" s="27" t="s">
        <v>132</v>
      </c>
      <c r="C247" s="28" t="s">
        <v>144</v>
      </c>
      <c r="D247" s="85">
        <v>39407</v>
      </c>
      <c r="E247" s="28" t="s">
        <v>149</v>
      </c>
      <c r="F247" s="28">
        <v>720</v>
      </c>
      <c r="G247" s="28">
        <v>16639</v>
      </c>
      <c r="H247" s="28">
        <v>7085</v>
      </c>
      <c r="I247" s="29">
        <v>9554</v>
      </c>
      <c r="K247" s="19"/>
    </row>
    <row r="248" spans="2:11" x14ac:dyDescent="0.25">
      <c r="B248" s="24" t="s">
        <v>132</v>
      </c>
      <c r="C248" s="25" t="s">
        <v>144</v>
      </c>
      <c r="D248" s="84">
        <v>39496</v>
      </c>
      <c r="E248" s="25" t="s">
        <v>149</v>
      </c>
      <c r="F248" s="25">
        <v>886</v>
      </c>
      <c r="G248" s="25">
        <v>20466</v>
      </c>
      <c r="H248" s="25">
        <v>8715</v>
      </c>
      <c r="I248" s="26">
        <v>11751</v>
      </c>
      <c r="K248" s="19"/>
    </row>
    <row r="249" spans="2:11" x14ac:dyDescent="0.25">
      <c r="B249" s="27" t="s">
        <v>137</v>
      </c>
      <c r="C249" s="28" t="s">
        <v>144</v>
      </c>
      <c r="D249" s="85">
        <v>39728</v>
      </c>
      <c r="E249" s="28" t="s">
        <v>149</v>
      </c>
      <c r="F249" s="28">
        <v>258</v>
      </c>
      <c r="G249" s="28">
        <v>5363</v>
      </c>
      <c r="H249" s="28">
        <v>2541</v>
      </c>
      <c r="I249" s="29">
        <v>2822</v>
      </c>
      <c r="K249" s="19"/>
    </row>
    <row r="250" spans="2:11" x14ac:dyDescent="0.25">
      <c r="B250" s="24" t="s">
        <v>137</v>
      </c>
      <c r="C250" s="25" t="s">
        <v>144</v>
      </c>
      <c r="D250" s="84">
        <v>39750</v>
      </c>
      <c r="E250" s="25" t="s">
        <v>149</v>
      </c>
      <c r="F250" s="25">
        <v>135</v>
      </c>
      <c r="G250" s="25">
        <v>2781</v>
      </c>
      <c r="H250" s="25">
        <v>1146</v>
      </c>
      <c r="I250" s="26">
        <v>1635</v>
      </c>
      <c r="K250" s="19"/>
    </row>
    <row r="251" spans="2:11" x14ac:dyDescent="0.25">
      <c r="B251" s="27" t="s">
        <v>137</v>
      </c>
      <c r="C251" s="28" t="s">
        <v>140</v>
      </c>
      <c r="D251" s="85">
        <v>39203</v>
      </c>
      <c r="E251" s="28" t="s">
        <v>150</v>
      </c>
      <c r="F251" s="28">
        <v>100</v>
      </c>
      <c r="G251" s="28">
        <v>2358</v>
      </c>
      <c r="H251" s="28">
        <v>984</v>
      </c>
      <c r="I251" s="29">
        <v>1374</v>
      </c>
      <c r="K251" s="19"/>
    </row>
    <row r="252" spans="2:11" x14ac:dyDescent="0.25">
      <c r="B252" s="24" t="s">
        <v>135</v>
      </c>
      <c r="C252" s="25" t="s">
        <v>140</v>
      </c>
      <c r="D252" s="84">
        <v>39272</v>
      </c>
      <c r="E252" s="25" t="s">
        <v>150</v>
      </c>
      <c r="F252" s="25">
        <v>140</v>
      </c>
      <c r="G252" s="25">
        <v>3464</v>
      </c>
      <c r="H252" s="25">
        <v>1431</v>
      </c>
      <c r="I252" s="26">
        <v>2033</v>
      </c>
      <c r="K252" s="19"/>
    </row>
    <row r="253" spans="2:11" x14ac:dyDescent="0.25">
      <c r="B253" s="27" t="s">
        <v>137</v>
      </c>
      <c r="C253" s="28" t="s">
        <v>140</v>
      </c>
      <c r="D253" s="85">
        <v>39478</v>
      </c>
      <c r="E253" s="28" t="s">
        <v>150</v>
      </c>
      <c r="F253" s="28">
        <v>80</v>
      </c>
      <c r="G253" s="28">
        <v>1886</v>
      </c>
      <c r="H253" s="28">
        <v>787</v>
      </c>
      <c r="I253" s="29">
        <v>1099</v>
      </c>
      <c r="K253" s="19"/>
    </row>
    <row r="254" spans="2:11" x14ac:dyDescent="0.25">
      <c r="B254" s="24" t="s">
        <v>135</v>
      </c>
      <c r="C254" s="25" t="s">
        <v>140</v>
      </c>
      <c r="D254" s="84">
        <v>39766</v>
      </c>
      <c r="E254" s="25" t="s">
        <v>150</v>
      </c>
      <c r="F254" s="25">
        <v>112</v>
      </c>
      <c r="G254" s="25">
        <v>2771</v>
      </c>
      <c r="H254" s="25">
        <v>1145</v>
      </c>
      <c r="I254" s="26">
        <v>1626</v>
      </c>
      <c r="K254" s="19"/>
    </row>
    <row r="255" spans="2:11" x14ac:dyDescent="0.25">
      <c r="B255" s="27" t="s">
        <v>132</v>
      </c>
      <c r="C255" s="28" t="s">
        <v>134</v>
      </c>
      <c r="D255" s="85">
        <v>39112</v>
      </c>
      <c r="E255" s="28" t="s">
        <v>150</v>
      </c>
      <c r="F255" s="28">
        <v>390</v>
      </c>
      <c r="G255" s="28">
        <v>7617</v>
      </c>
      <c r="H255" s="28">
        <v>3303</v>
      </c>
      <c r="I255" s="29">
        <v>4314</v>
      </c>
      <c r="K255" s="19"/>
    </row>
    <row r="256" spans="2:11" x14ac:dyDescent="0.25">
      <c r="B256" s="24" t="s">
        <v>132</v>
      </c>
      <c r="C256" s="25" t="s">
        <v>134</v>
      </c>
      <c r="D256" s="84">
        <v>39437</v>
      </c>
      <c r="E256" s="25" t="s">
        <v>150</v>
      </c>
      <c r="F256" s="25">
        <v>1120</v>
      </c>
      <c r="G256" s="25">
        <v>24998</v>
      </c>
      <c r="H256" s="25">
        <v>11446</v>
      </c>
      <c r="I256" s="26">
        <v>13552</v>
      </c>
      <c r="K256" s="19"/>
    </row>
    <row r="257" spans="2:11" x14ac:dyDescent="0.25">
      <c r="B257" s="27" t="s">
        <v>132</v>
      </c>
      <c r="C257" s="28" t="s">
        <v>134</v>
      </c>
      <c r="D257" s="85">
        <v>39541</v>
      </c>
      <c r="E257" s="28" t="s">
        <v>150</v>
      </c>
      <c r="F257" s="28">
        <v>285</v>
      </c>
      <c r="G257" s="28">
        <v>5560</v>
      </c>
      <c r="H257" s="28">
        <v>2411</v>
      </c>
      <c r="I257" s="29">
        <v>3149</v>
      </c>
      <c r="K257" s="19"/>
    </row>
    <row r="258" spans="2:11" x14ac:dyDescent="0.25">
      <c r="B258" s="24" t="s">
        <v>132</v>
      </c>
      <c r="C258" s="25" t="s">
        <v>134</v>
      </c>
      <c r="D258" s="84">
        <v>39791</v>
      </c>
      <c r="E258" s="25" t="s">
        <v>150</v>
      </c>
      <c r="F258" s="25">
        <v>818</v>
      </c>
      <c r="G258" s="25">
        <v>18249</v>
      </c>
      <c r="H258" s="25">
        <v>8356</v>
      </c>
      <c r="I258" s="26">
        <v>9893</v>
      </c>
      <c r="K258" s="19"/>
    </row>
    <row r="259" spans="2:11" x14ac:dyDescent="0.25">
      <c r="B259" s="27" t="s">
        <v>132</v>
      </c>
      <c r="C259" s="28" t="s">
        <v>139</v>
      </c>
      <c r="D259" s="85">
        <v>39155</v>
      </c>
      <c r="E259" s="28" t="s">
        <v>151</v>
      </c>
      <c r="F259" s="28">
        <v>1170</v>
      </c>
      <c r="G259" s="28">
        <v>29753</v>
      </c>
      <c r="H259" s="28">
        <v>11957</v>
      </c>
      <c r="I259" s="29">
        <v>17796</v>
      </c>
      <c r="K259" s="19"/>
    </row>
    <row r="260" spans="2:11" x14ac:dyDescent="0.25">
      <c r="B260" s="24" t="s">
        <v>135</v>
      </c>
      <c r="C260" s="25" t="s">
        <v>139</v>
      </c>
      <c r="D260" s="84">
        <v>39350</v>
      </c>
      <c r="E260" s="25" t="s">
        <v>151</v>
      </c>
      <c r="F260" s="25">
        <v>980</v>
      </c>
      <c r="G260" s="25">
        <v>21570</v>
      </c>
      <c r="H260" s="25">
        <v>9643</v>
      </c>
      <c r="I260" s="26">
        <v>11927</v>
      </c>
      <c r="K260" s="19"/>
    </row>
    <row r="261" spans="2:11" x14ac:dyDescent="0.25">
      <c r="B261" s="27" t="s">
        <v>135</v>
      </c>
      <c r="C261" s="28" t="s">
        <v>139</v>
      </c>
      <c r="D261" s="85">
        <v>39492</v>
      </c>
      <c r="E261" s="28" t="s">
        <v>151</v>
      </c>
      <c r="F261" s="28">
        <v>882</v>
      </c>
      <c r="G261" s="28">
        <v>19413</v>
      </c>
      <c r="H261" s="28">
        <v>8679</v>
      </c>
      <c r="I261" s="29">
        <v>10734</v>
      </c>
      <c r="K261" s="19"/>
    </row>
    <row r="262" spans="2:11" x14ac:dyDescent="0.25">
      <c r="B262" s="24" t="s">
        <v>132</v>
      </c>
      <c r="C262" s="25" t="s">
        <v>139</v>
      </c>
      <c r="D262" s="84">
        <v>39561</v>
      </c>
      <c r="E262" s="25" t="s">
        <v>151</v>
      </c>
      <c r="F262" s="25">
        <v>1053</v>
      </c>
      <c r="G262" s="25">
        <v>26778</v>
      </c>
      <c r="H262" s="25">
        <v>10761</v>
      </c>
      <c r="I262" s="26">
        <v>16017</v>
      </c>
      <c r="K262" s="19"/>
    </row>
    <row r="263" spans="2:11" x14ac:dyDescent="0.25">
      <c r="B263" s="27" t="s">
        <v>137</v>
      </c>
      <c r="C263" s="28" t="s">
        <v>133</v>
      </c>
      <c r="D263" s="85">
        <v>39146</v>
      </c>
      <c r="E263" s="28" t="s">
        <v>151</v>
      </c>
      <c r="F263" s="28">
        <v>700</v>
      </c>
      <c r="G263" s="28">
        <v>15435</v>
      </c>
      <c r="H263" s="28">
        <v>7154</v>
      </c>
      <c r="I263" s="29">
        <v>8281</v>
      </c>
      <c r="K263" s="19"/>
    </row>
    <row r="264" spans="2:11" x14ac:dyDescent="0.25">
      <c r="B264" s="24" t="s">
        <v>132</v>
      </c>
      <c r="C264" s="25" t="s">
        <v>133</v>
      </c>
      <c r="D264" s="84">
        <v>39175</v>
      </c>
      <c r="E264" s="25" t="s">
        <v>151</v>
      </c>
      <c r="F264" s="25">
        <v>1100</v>
      </c>
      <c r="G264" s="25">
        <v>27588</v>
      </c>
      <c r="H264" s="25">
        <v>11242</v>
      </c>
      <c r="I264" s="26">
        <v>16346</v>
      </c>
      <c r="K264" s="19"/>
    </row>
    <row r="265" spans="2:11" x14ac:dyDescent="0.25">
      <c r="B265" s="27" t="s">
        <v>137</v>
      </c>
      <c r="C265" s="28" t="s">
        <v>133</v>
      </c>
      <c r="D265" s="85">
        <v>39244</v>
      </c>
      <c r="E265" s="28" t="s">
        <v>151</v>
      </c>
      <c r="F265" s="28">
        <v>560</v>
      </c>
      <c r="G265" s="28">
        <v>13720</v>
      </c>
      <c r="H265" s="28">
        <v>5510</v>
      </c>
      <c r="I265" s="29">
        <v>8210</v>
      </c>
      <c r="K265" s="19"/>
    </row>
    <row r="266" spans="2:11" x14ac:dyDescent="0.25">
      <c r="B266" s="24" t="s">
        <v>132</v>
      </c>
      <c r="C266" s="25" t="s">
        <v>133</v>
      </c>
      <c r="D266" s="84">
        <v>39328</v>
      </c>
      <c r="E266" s="25" t="s">
        <v>151</v>
      </c>
      <c r="F266" s="25">
        <v>450</v>
      </c>
      <c r="G266" s="25">
        <v>11390</v>
      </c>
      <c r="H266" s="25">
        <v>4599</v>
      </c>
      <c r="I266" s="26">
        <v>6791</v>
      </c>
      <c r="K266" s="19"/>
    </row>
    <row r="267" spans="2:11" x14ac:dyDescent="0.25">
      <c r="B267" s="27" t="s">
        <v>132</v>
      </c>
      <c r="C267" s="28" t="s">
        <v>133</v>
      </c>
      <c r="D267" s="85">
        <v>39335</v>
      </c>
      <c r="E267" s="28" t="s">
        <v>151</v>
      </c>
      <c r="F267" s="28">
        <v>980</v>
      </c>
      <c r="G267" s="28">
        <v>17924</v>
      </c>
      <c r="H267" s="28">
        <v>8301</v>
      </c>
      <c r="I267" s="29">
        <v>9623</v>
      </c>
      <c r="K267" s="19"/>
    </row>
    <row r="268" spans="2:11" x14ac:dyDescent="0.25">
      <c r="B268" s="24" t="s">
        <v>135</v>
      </c>
      <c r="C268" s="25" t="s">
        <v>133</v>
      </c>
      <c r="D268" s="84">
        <v>39359</v>
      </c>
      <c r="E268" s="25" t="s">
        <v>151</v>
      </c>
      <c r="F268" s="25">
        <v>360</v>
      </c>
      <c r="G268" s="25">
        <v>6430</v>
      </c>
      <c r="H268" s="25">
        <v>3049</v>
      </c>
      <c r="I268" s="26">
        <v>3381</v>
      </c>
      <c r="K268" s="19"/>
    </row>
    <row r="269" spans="2:11" x14ac:dyDescent="0.25">
      <c r="B269" s="27" t="s">
        <v>135</v>
      </c>
      <c r="C269" s="28" t="s">
        <v>133</v>
      </c>
      <c r="D269" s="85">
        <v>39426</v>
      </c>
      <c r="E269" s="28" t="s">
        <v>151</v>
      </c>
      <c r="F269" s="28">
        <v>90</v>
      </c>
      <c r="G269" s="28">
        <v>2109</v>
      </c>
      <c r="H269" s="28">
        <v>920</v>
      </c>
      <c r="I269" s="29">
        <v>1189</v>
      </c>
      <c r="K269" s="19"/>
    </row>
    <row r="270" spans="2:11" x14ac:dyDescent="0.25">
      <c r="B270" s="24" t="s">
        <v>132</v>
      </c>
      <c r="C270" s="25" t="s">
        <v>133</v>
      </c>
      <c r="D270" s="84">
        <v>39426</v>
      </c>
      <c r="E270" s="25" t="s">
        <v>151</v>
      </c>
      <c r="F270" s="25">
        <v>1100</v>
      </c>
      <c r="G270" s="25">
        <v>21483</v>
      </c>
      <c r="H270" s="25">
        <v>9317</v>
      </c>
      <c r="I270" s="26">
        <v>12166</v>
      </c>
      <c r="K270" s="19"/>
    </row>
    <row r="271" spans="2:11" x14ac:dyDescent="0.25">
      <c r="B271" s="27" t="s">
        <v>135</v>
      </c>
      <c r="C271" s="28" t="s">
        <v>133</v>
      </c>
      <c r="D271" s="85">
        <v>39471</v>
      </c>
      <c r="E271" s="28" t="s">
        <v>151</v>
      </c>
      <c r="F271" s="28">
        <v>310</v>
      </c>
      <c r="G271" s="28">
        <v>5530</v>
      </c>
      <c r="H271" s="28">
        <v>2622</v>
      </c>
      <c r="I271" s="29">
        <v>2908</v>
      </c>
      <c r="K271" s="19"/>
    </row>
    <row r="272" spans="2:11" x14ac:dyDescent="0.25">
      <c r="B272" s="24" t="s">
        <v>137</v>
      </c>
      <c r="C272" s="25" t="s">
        <v>133</v>
      </c>
      <c r="D272" s="84">
        <v>39482</v>
      </c>
      <c r="E272" s="25" t="s">
        <v>151</v>
      </c>
      <c r="F272" s="25">
        <v>602</v>
      </c>
      <c r="G272" s="25">
        <v>13274</v>
      </c>
      <c r="H272" s="25">
        <v>6152</v>
      </c>
      <c r="I272" s="26">
        <v>7122</v>
      </c>
    </row>
    <row r="273" spans="2:11" x14ac:dyDescent="0.25">
      <c r="B273" s="27" t="s">
        <v>137</v>
      </c>
      <c r="C273" s="28" t="s">
        <v>133</v>
      </c>
      <c r="D273" s="85">
        <v>39500</v>
      </c>
      <c r="E273" s="28" t="s">
        <v>151</v>
      </c>
      <c r="F273" s="28">
        <v>482</v>
      </c>
      <c r="G273" s="28">
        <v>11799</v>
      </c>
      <c r="H273" s="28">
        <v>4739</v>
      </c>
      <c r="I273" s="29">
        <v>7060</v>
      </c>
    </row>
    <row r="274" spans="2:11" x14ac:dyDescent="0.25">
      <c r="B274" s="24" t="s">
        <v>132</v>
      </c>
      <c r="C274" s="25" t="s">
        <v>133</v>
      </c>
      <c r="D274" s="84">
        <v>39524</v>
      </c>
      <c r="E274" s="25" t="s">
        <v>151</v>
      </c>
      <c r="F274" s="25">
        <v>387</v>
      </c>
      <c r="G274" s="25">
        <v>9795</v>
      </c>
      <c r="H274" s="25">
        <v>3955</v>
      </c>
      <c r="I274" s="26">
        <v>5840</v>
      </c>
      <c r="K274" s="19"/>
    </row>
    <row r="275" spans="2:11" x14ac:dyDescent="0.25">
      <c r="B275" s="27" t="s">
        <v>132</v>
      </c>
      <c r="C275" s="28" t="s">
        <v>133</v>
      </c>
      <c r="D275" s="85">
        <v>39533</v>
      </c>
      <c r="E275" s="28" t="s">
        <v>151</v>
      </c>
      <c r="F275" s="28">
        <v>946</v>
      </c>
      <c r="G275" s="28">
        <v>18475</v>
      </c>
      <c r="H275" s="28">
        <v>8013</v>
      </c>
      <c r="I275" s="29">
        <v>10462</v>
      </c>
      <c r="K275" s="19"/>
    </row>
    <row r="276" spans="2:11" x14ac:dyDescent="0.25">
      <c r="B276" s="24" t="s">
        <v>132</v>
      </c>
      <c r="C276" s="25" t="s">
        <v>133</v>
      </c>
      <c r="D276" s="84">
        <v>39568</v>
      </c>
      <c r="E276" s="25" t="s">
        <v>151</v>
      </c>
      <c r="F276" s="25">
        <v>843</v>
      </c>
      <c r="G276" s="25">
        <v>15415</v>
      </c>
      <c r="H276" s="25">
        <v>7139</v>
      </c>
      <c r="I276" s="26">
        <v>8276</v>
      </c>
      <c r="K276" s="19"/>
    </row>
    <row r="277" spans="2:11" x14ac:dyDescent="0.25">
      <c r="B277" s="27" t="s">
        <v>132</v>
      </c>
      <c r="C277" s="28" t="s">
        <v>133</v>
      </c>
      <c r="D277" s="85">
        <v>39619</v>
      </c>
      <c r="E277" s="28" t="s">
        <v>151</v>
      </c>
      <c r="F277" s="28">
        <v>946</v>
      </c>
      <c r="G277" s="28">
        <v>23726</v>
      </c>
      <c r="H277" s="28">
        <v>9668</v>
      </c>
      <c r="I277" s="29">
        <v>14058</v>
      </c>
      <c r="K277" s="19"/>
    </row>
    <row r="278" spans="2:11" x14ac:dyDescent="0.25">
      <c r="B278" s="24" t="s">
        <v>135</v>
      </c>
      <c r="C278" s="25" t="s">
        <v>133</v>
      </c>
      <c r="D278" s="84">
        <v>39713</v>
      </c>
      <c r="E278" s="25" t="s">
        <v>151</v>
      </c>
      <c r="F278" s="25">
        <v>77</v>
      </c>
      <c r="G278" s="25">
        <v>1814</v>
      </c>
      <c r="H278" s="25">
        <v>791</v>
      </c>
      <c r="I278" s="26">
        <v>1023</v>
      </c>
      <c r="K278" s="19"/>
    </row>
    <row r="279" spans="2:11" x14ac:dyDescent="0.25">
      <c r="B279" s="27" t="s">
        <v>135</v>
      </c>
      <c r="C279" s="28" t="s">
        <v>140</v>
      </c>
      <c r="D279" s="85">
        <v>39248</v>
      </c>
      <c r="E279" s="28" t="s">
        <v>151</v>
      </c>
      <c r="F279" s="28">
        <v>400</v>
      </c>
      <c r="G279" s="28">
        <v>10004</v>
      </c>
      <c r="H279" s="28">
        <v>4088</v>
      </c>
      <c r="I279" s="29">
        <v>5916</v>
      </c>
      <c r="K279" s="19"/>
    </row>
    <row r="280" spans="2:11" x14ac:dyDescent="0.25">
      <c r="B280" s="24" t="s">
        <v>137</v>
      </c>
      <c r="C280" s="25" t="s">
        <v>140</v>
      </c>
      <c r="D280" s="84">
        <v>39248</v>
      </c>
      <c r="E280" s="25" t="s">
        <v>151</v>
      </c>
      <c r="F280" s="25">
        <v>720</v>
      </c>
      <c r="G280" s="25">
        <v>13738</v>
      </c>
      <c r="H280" s="25">
        <v>6098</v>
      </c>
      <c r="I280" s="26">
        <v>7640</v>
      </c>
      <c r="K280" s="19"/>
    </row>
    <row r="281" spans="2:11" x14ac:dyDescent="0.25">
      <c r="B281" s="27" t="s">
        <v>135</v>
      </c>
      <c r="C281" s="28" t="s">
        <v>140</v>
      </c>
      <c r="D281" s="85">
        <v>39331</v>
      </c>
      <c r="E281" s="28" t="s">
        <v>151</v>
      </c>
      <c r="F281" s="28">
        <v>420</v>
      </c>
      <c r="G281" s="28">
        <v>7203</v>
      </c>
      <c r="H281" s="28">
        <v>3557</v>
      </c>
      <c r="I281" s="29">
        <v>3646</v>
      </c>
      <c r="K281" s="19"/>
    </row>
    <row r="282" spans="2:11" x14ac:dyDescent="0.25">
      <c r="B282" s="24" t="s">
        <v>137</v>
      </c>
      <c r="C282" s="25" t="s">
        <v>140</v>
      </c>
      <c r="D282" s="84">
        <v>39393</v>
      </c>
      <c r="E282" s="25" t="s">
        <v>151</v>
      </c>
      <c r="F282" s="25">
        <v>70</v>
      </c>
      <c r="G282" s="25">
        <v>1564</v>
      </c>
      <c r="H282" s="25">
        <v>715</v>
      </c>
      <c r="I282" s="26">
        <v>849</v>
      </c>
      <c r="K282" s="19"/>
    </row>
    <row r="283" spans="2:11" x14ac:dyDescent="0.25">
      <c r="B283" s="27" t="s">
        <v>135</v>
      </c>
      <c r="C283" s="28" t="s">
        <v>140</v>
      </c>
      <c r="D283" s="85">
        <v>39447</v>
      </c>
      <c r="E283" s="28" t="s">
        <v>151</v>
      </c>
      <c r="F283" s="28">
        <v>300</v>
      </c>
      <c r="G283" s="28">
        <v>6882</v>
      </c>
      <c r="H283" s="28">
        <v>3066</v>
      </c>
      <c r="I283" s="29">
        <v>3816</v>
      </c>
      <c r="K283" s="19"/>
    </row>
    <row r="284" spans="2:11" x14ac:dyDescent="0.25">
      <c r="B284" s="24" t="s">
        <v>137</v>
      </c>
      <c r="C284" s="25" t="s">
        <v>140</v>
      </c>
      <c r="D284" s="84">
        <v>39545</v>
      </c>
      <c r="E284" s="25" t="s">
        <v>151</v>
      </c>
      <c r="F284" s="25">
        <v>576</v>
      </c>
      <c r="G284" s="25">
        <v>10990</v>
      </c>
      <c r="H284" s="25">
        <v>4878</v>
      </c>
      <c r="I284" s="26">
        <v>6112</v>
      </c>
      <c r="K284" s="19"/>
    </row>
    <row r="285" spans="2:11" x14ac:dyDescent="0.25">
      <c r="B285" s="27" t="s">
        <v>135</v>
      </c>
      <c r="C285" s="28" t="s">
        <v>140</v>
      </c>
      <c r="D285" s="85">
        <v>39686</v>
      </c>
      <c r="E285" s="28" t="s">
        <v>151</v>
      </c>
      <c r="F285" s="28">
        <v>320</v>
      </c>
      <c r="G285" s="28">
        <v>8003</v>
      </c>
      <c r="H285" s="28">
        <v>3270</v>
      </c>
      <c r="I285" s="29">
        <v>4733</v>
      </c>
      <c r="K285" s="19"/>
    </row>
    <row r="286" spans="2:11" x14ac:dyDescent="0.25">
      <c r="B286" s="24" t="s">
        <v>135</v>
      </c>
      <c r="C286" s="25" t="s">
        <v>140</v>
      </c>
      <c r="D286" s="84">
        <v>39709</v>
      </c>
      <c r="E286" s="25" t="s">
        <v>151</v>
      </c>
      <c r="F286" s="25">
        <v>240</v>
      </c>
      <c r="G286" s="25">
        <v>5506</v>
      </c>
      <c r="H286" s="25">
        <v>2453</v>
      </c>
      <c r="I286" s="26">
        <v>3053</v>
      </c>
      <c r="K286" s="19"/>
    </row>
    <row r="287" spans="2:11" x14ac:dyDescent="0.25">
      <c r="B287" s="27" t="s">
        <v>135</v>
      </c>
      <c r="C287" s="28" t="s">
        <v>140</v>
      </c>
      <c r="D287" s="85">
        <v>39786</v>
      </c>
      <c r="E287" s="28" t="s">
        <v>151</v>
      </c>
      <c r="F287" s="28">
        <v>336</v>
      </c>
      <c r="G287" s="28">
        <v>5762</v>
      </c>
      <c r="H287" s="28">
        <v>2846</v>
      </c>
      <c r="I287" s="29">
        <v>2916</v>
      </c>
      <c r="K287" s="19"/>
    </row>
    <row r="288" spans="2:11" x14ac:dyDescent="0.25">
      <c r="B288" s="24" t="s">
        <v>137</v>
      </c>
      <c r="C288" s="25" t="s">
        <v>140</v>
      </c>
      <c r="D288" s="84">
        <v>39787</v>
      </c>
      <c r="E288" s="25" t="s">
        <v>151</v>
      </c>
      <c r="F288" s="25">
        <v>56</v>
      </c>
      <c r="G288" s="25">
        <v>1251</v>
      </c>
      <c r="H288" s="25">
        <v>572</v>
      </c>
      <c r="I288" s="26">
        <v>679</v>
      </c>
      <c r="K288" s="19"/>
    </row>
    <row r="289" spans="2:11" x14ac:dyDescent="0.25">
      <c r="B289" s="27" t="s">
        <v>132</v>
      </c>
      <c r="C289" s="28" t="s">
        <v>141</v>
      </c>
      <c r="D289" s="85">
        <v>39091</v>
      </c>
      <c r="E289" s="28" t="s">
        <v>151</v>
      </c>
      <c r="F289" s="28">
        <v>660</v>
      </c>
      <c r="G289" s="28">
        <v>15101</v>
      </c>
      <c r="H289" s="28">
        <v>6494</v>
      </c>
      <c r="I289" s="29">
        <v>8607</v>
      </c>
      <c r="K289" s="19"/>
    </row>
    <row r="290" spans="2:11" x14ac:dyDescent="0.25">
      <c r="B290" s="24" t="s">
        <v>137</v>
      </c>
      <c r="C290" s="25" t="s">
        <v>141</v>
      </c>
      <c r="D290" s="84">
        <v>39136</v>
      </c>
      <c r="E290" s="25" t="s">
        <v>151</v>
      </c>
      <c r="F290" s="25">
        <v>450</v>
      </c>
      <c r="G290" s="25">
        <v>10728</v>
      </c>
      <c r="H290" s="25">
        <v>4599</v>
      </c>
      <c r="I290" s="26">
        <v>6129</v>
      </c>
      <c r="K290" s="19"/>
    </row>
    <row r="291" spans="2:11" x14ac:dyDescent="0.25">
      <c r="B291" s="27" t="s">
        <v>137</v>
      </c>
      <c r="C291" s="28" t="s">
        <v>141</v>
      </c>
      <c r="D291" s="85">
        <v>39155</v>
      </c>
      <c r="E291" s="28" t="s">
        <v>151</v>
      </c>
      <c r="F291" s="28">
        <v>910</v>
      </c>
      <c r="G291" s="28">
        <v>21330</v>
      </c>
      <c r="H291" s="28">
        <v>8954</v>
      </c>
      <c r="I291" s="29">
        <v>12376</v>
      </c>
      <c r="K291" s="19"/>
    </row>
    <row r="292" spans="2:11" x14ac:dyDescent="0.25">
      <c r="B292" s="24" t="s">
        <v>137</v>
      </c>
      <c r="C292" s="25" t="s">
        <v>141</v>
      </c>
      <c r="D292" s="84">
        <v>39310</v>
      </c>
      <c r="E292" s="25" t="s">
        <v>151</v>
      </c>
      <c r="F292" s="25">
        <v>560</v>
      </c>
      <c r="G292" s="25">
        <v>11385</v>
      </c>
      <c r="H292" s="25">
        <v>4743</v>
      </c>
      <c r="I292" s="26">
        <v>6642</v>
      </c>
      <c r="K292" s="19"/>
    </row>
    <row r="293" spans="2:11" x14ac:dyDescent="0.25">
      <c r="B293" s="27" t="s">
        <v>135</v>
      </c>
      <c r="C293" s="28" t="s">
        <v>141</v>
      </c>
      <c r="D293" s="85">
        <v>39321</v>
      </c>
      <c r="E293" s="28" t="s">
        <v>151</v>
      </c>
      <c r="F293" s="28">
        <v>450</v>
      </c>
      <c r="G293" s="28">
        <v>11043</v>
      </c>
      <c r="H293" s="28">
        <v>4428</v>
      </c>
      <c r="I293" s="29">
        <v>6615</v>
      </c>
      <c r="K293" s="19"/>
    </row>
    <row r="294" spans="2:11" x14ac:dyDescent="0.25">
      <c r="B294" s="24" t="s">
        <v>137</v>
      </c>
      <c r="C294" s="25" t="s">
        <v>141</v>
      </c>
      <c r="D294" s="84">
        <v>39343</v>
      </c>
      <c r="E294" s="25" t="s">
        <v>151</v>
      </c>
      <c r="F294" s="25">
        <v>720</v>
      </c>
      <c r="G294" s="25">
        <v>15206</v>
      </c>
      <c r="H294" s="25">
        <v>7085</v>
      </c>
      <c r="I294" s="26">
        <v>8121</v>
      </c>
      <c r="K294" s="19"/>
    </row>
    <row r="295" spans="2:11" x14ac:dyDescent="0.25">
      <c r="B295" s="27" t="s">
        <v>137</v>
      </c>
      <c r="C295" s="28" t="s">
        <v>141</v>
      </c>
      <c r="D295" s="85">
        <v>39388</v>
      </c>
      <c r="E295" s="28" t="s">
        <v>151</v>
      </c>
      <c r="F295" s="28">
        <v>100</v>
      </c>
      <c r="G295" s="28">
        <v>1816</v>
      </c>
      <c r="H295" s="28">
        <v>847</v>
      </c>
      <c r="I295" s="29">
        <v>969</v>
      </c>
      <c r="K295" s="19"/>
    </row>
    <row r="296" spans="2:11" x14ac:dyDescent="0.25">
      <c r="B296" s="24" t="s">
        <v>137</v>
      </c>
      <c r="C296" s="25" t="s">
        <v>141</v>
      </c>
      <c r="D296" s="84">
        <v>39519</v>
      </c>
      <c r="E296" s="25" t="s">
        <v>151</v>
      </c>
      <c r="F296" s="25">
        <v>1092</v>
      </c>
      <c r="G296" s="25">
        <v>25596</v>
      </c>
      <c r="H296" s="25">
        <v>10745</v>
      </c>
      <c r="I296" s="26">
        <v>14851</v>
      </c>
      <c r="K296" s="19"/>
    </row>
    <row r="297" spans="2:11" x14ac:dyDescent="0.25">
      <c r="B297" s="27" t="s">
        <v>132</v>
      </c>
      <c r="C297" s="28" t="s">
        <v>141</v>
      </c>
      <c r="D297" s="85">
        <v>39531</v>
      </c>
      <c r="E297" s="28" t="s">
        <v>151</v>
      </c>
      <c r="F297" s="28">
        <v>792</v>
      </c>
      <c r="G297" s="28">
        <v>18121</v>
      </c>
      <c r="H297" s="28">
        <v>7793</v>
      </c>
      <c r="I297" s="29">
        <v>10328</v>
      </c>
      <c r="K297" s="19"/>
    </row>
    <row r="298" spans="2:11" x14ac:dyDescent="0.25">
      <c r="B298" s="24" t="s">
        <v>137</v>
      </c>
      <c r="C298" s="25" t="s">
        <v>141</v>
      </c>
      <c r="D298" s="84">
        <v>39569</v>
      </c>
      <c r="E298" s="25" t="s">
        <v>151</v>
      </c>
      <c r="F298" s="25">
        <v>540</v>
      </c>
      <c r="G298" s="25">
        <v>12874</v>
      </c>
      <c r="H298" s="25">
        <v>5519</v>
      </c>
      <c r="I298" s="26">
        <v>7355</v>
      </c>
      <c r="K298" s="19"/>
    </row>
    <row r="299" spans="2:11" x14ac:dyDescent="0.25">
      <c r="B299" s="27" t="s">
        <v>137</v>
      </c>
      <c r="C299" s="28" t="s">
        <v>141</v>
      </c>
      <c r="D299" s="85">
        <v>39625</v>
      </c>
      <c r="E299" s="28" t="s">
        <v>151</v>
      </c>
      <c r="F299" s="28">
        <v>864</v>
      </c>
      <c r="G299" s="28">
        <v>18247</v>
      </c>
      <c r="H299" s="28">
        <v>8502</v>
      </c>
      <c r="I299" s="29">
        <v>9745</v>
      </c>
      <c r="K299" s="19"/>
    </row>
    <row r="300" spans="2:11" x14ac:dyDescent="0.25">
      <c r="B300" s="24" t="s">
        <v>137</v>
      </c>
      <c r="C300" s="25" t="s">
        <v>141</v>
      </c>
      <c r="D300" s="84">
        <v>39651</v>
      </c>
      <c r="E300" s="25" t="s">
        <v>151</v>
      </c>
      <c r="F300" s="25">
        <v>120</v>
      </c>
      <c r="G300" s="25">
        <v>2179</v>
      </c>
      <c r="H300" s="25">
        <v>1016</v>
      </c>
      <c r="I300" s="26">
        <v>1163</v>
      </c>
      <c r="K300" s="19"/>
    </row>
    <row r="301" spans="2:11" x14ac:dyDescent="0.25">
      <c r="B301" s="27" t="s">
        <v>137</v>
      </c>
      <c r="C301" s="28" t="s">
        <v>141</v>
      </c>
      <c r="D301" s="85">
        <v>39709</v>
      </c>
      <c r="E301" s="28" t="s">
        <v>151</v>
      </c>
      <c r="F301" s="28">
        <v>672</v>
      </c>
      <c r="G301" s="28">
        <v>13662</v>
      </c>
      <c r="H301" s="28">
        <v>5692</v>
      </c>
      <c r="I301" s="29">
        <v>7970</v>
      </c>
      <c r="K301" s="19"/>
    </row>
    <row r="302" spans="2:11" x14ac:dyDescent="0.25">
      <c r="B302" s="24" t="s">
        <v>135</v>
      </c>
      <c r="C302" s="25" t="s">
        <v>141</v>
      </c>
      <c r="D302" s="84">
        <v>39736</v>
      </c>
      <c r="E302" s="25" t="s">
        <v>151</v>
      </c>
      <c r="F302" s="25">
        <v>540</v>
      </c>
      <c r="G302" s="25">
        <v>13252</v>
      </c>
      <c r="H302" s="25">
        <v>5314</v>
      </c>
      <c r="I302" s="26">
        <v>7938</v>
      </c>
      <c r="K302" s="19"/>
    </row>
    <row r="303" spans="2:11" x14ac:dyDescent="0.25">
      <c r="B303" s="27" t="s">
        <v>132</v>
      </c>
      <c r="C303" s="28" t="s">
        <v>134</v>
      </c>
      <c r="D303" s="85">
        <v>39099</v>
      </c>
      <c r="E303" s="28" t="s">
        <v>151</v>
      </c>
      <c r="F303" s="28">
        <v>960</v>
      </c>
      <c r="G303" s="28">
        <v>17510</v>
      </c>
      <c r="H303" s="28">
        <v>8131</v>
      </c>
      <c r="I303" s="29">
        <v>9379</v>
      </c>
      <c r="K303" s="19"/>
    </row>
    <row r="304" spans="2:11" x14ac:dyDescent="0.25">
      <c r="B304" s="24" t="s">
        <v>137</v>
      </c>
      <c r="C304" s="25" t="s">
        <v>134</v>
      </c>
      <c r="D304" s="84">
        <v>39174</v>
      </c>
      <c r="E304" s="25" t="s">
        <v>151</v>
      </c>
      <c r="F304" s="25">
        <v>400</v>
      </c>
      <c r="G304" s="25">
        <v>7908</v>
      </c>
      <c r="H304" s="25">
        <v>3936</v>
      </c>
      <c r="I304" s="26">
        <v>3972</v>
      </c>
      <c r="K304" s="19"/>
    </row>
    <row r="305" spans="2:11" x14ac:dyDescent="0.25">
      <c r="B305" s="27" t="s">
        <v>132</v>
      </c>
      <c r="C305" s="28" t="s">
        <v>134</v>
      </c>
      <c r="D305" s="85">
        <v>39175</v>
      </c>
      <c r="E305" s="28" t="s">
        <v>151</v>
      </c>
      <c r="F305" s="28">
        <v>1200</v>
      </c>
      <c r="G305" s="28">
        <v>28428</v>
      </c>
      <c r="H305" s="28">
        <v>11808</v>
      </c>
      <c r="I305" s="29">
        <v>16620</v>
      </c>
      <c r="K305" s="19"/>
    </row>
    <row r="306" spans="2:11" x14ac:dyDescent="0.25">
      <c r="B306" s="24" t="s">
        <v>137</v>
      </c>
      <c r="C306" s="25" t="s">
        <v>134</v>
      </c>
      <c r="D306" s="84">
        <v>39311</v>
      </c>
      <c r="E306" s="25" t="s">
        <v>151</v>
      </c>
      <c r="F306" s="25">
        <v>120</v>
      </c>
      <c r="G306" s="25">
        <v>2527</v>
      </c>
      <c r="H306" s="25">
        <v>1181</v>
      </c>
      <c r="I306" s="26">
        <v>1346</v>
      </c>
      <c r="K306" s="19"/>
    </row>
    <row r="307" spans="2:11" x14ac:dyDescent="0.25">
      <c r="B307" s="27" t="s">
        <v>132</v>
      </c>
      <c r="C307" s="28" t="s">
        <v>134</v>
      </c>
      <c r="D307" s="85">
        <v>39311</v>
      </c>
      <c r="E307" s="28" t="s">
        <v>151</v>
      </c>
      <c r="F307" s="28">
        <v>900</v>
      </c>
      <c r="G307" s="28">
        <v>19026</v>
      </c>
      <c r="H307" s="28">
        <v>7623</v>
      </c>
      <c r="I307" s="29">
        <v>11403</v>
      </c>
      <c r="K307" s="19"/>
    </row>
    <row r="308" spans="2:11" x14ac:dyDescent="0.25">
      <c r="B308" s="24" t="s">
        <v>135</v>
      </c>
      <c r="C308" s="25" t="s">
        <v>134</v>
      </c>
      <c r="D308" s="84">
        <v>39316</v>
      </c>
      <c r="E308" s="25" t="s">
        <v>151</v>
      </c>
      <c r="F308" s="25">
        <v>1400</v>
      </c>
      <c r="G308" s="25">
        <v>24374</v>
      </c>
      <c r="H308" s="25">
        <v>11858</v>
      </c>
      <c r="I308" s="26">
        <v>12516</v>
      </c>
      <c r="K308" s="19"/>
    </row>
    <row r="309" spans="2:11" x14ac:dyDescent="0.25">
      <c r="B309" s="27" t="s">
        <v>137</v>
      </c>
      <c r="C309" s="28" t="s">
        <v>134</v>
      </c>
      <c r="D309" s="85">
        <v>39349</v>
      </c>
      <c r="E309" s="28" t="s">
        <v>151</v>
      </c>
      <c r="F309" s="28">
        <v>360</v>
      </c>
      <c r="G309" s="28">
        <v>8784</v>
      </c>
      <c r="H309" s="28">
        <v>3542</v>
      </c>
      <c r="I309" s="29">
        <v>5242</v>
      </c>
      <c r="K309" s="19"/>
    </row>
    <row r="310" spans="2:11" x14ac:dyDescent="0.25">
      <c r="B310" s="24" t="s">
        <v>135</v>
      </c>
      <c r="C310" s="25" t="s">
        <v>134</v>
      </c>
      <c r="D310" s="84">
        <v>39408</v>
      </c>
      <c r="E310" s="25" t="s">
        <v>151</v>
      </c>
      <c r="F310" s="25">
        <v>1050</v>
      </c>
      <c r="G310" s="25">
        <v>20979</v>
      </c>
      <c r="H310" s="25">
        <v>8894</v>
      </c>
      <c r="I310" s="26">
        <v>12085</v>
      </c>
      <c r="K310" s="19"/>
    </row>
    <row r="311" spans="2:11" x14ac:dyDescent="0.25">
      <c r="B311" s="27" t="s">
        <v>137</v>
      </c>
      <c r="C311" s="28" t="s">
        <v>134</v>
      </c>
      <c r="D311" s="85">
        <v>39549</v>
      </c>
      <c r="E311" s="28" t="s">
        <v>151</v>
      </c>
      <c r="F311" s="28">
        <v>88</v>
      </c>
      <c r="G311" s="28">
        <v>1845</v>
      </c>
      <c r="H311" s="28">
        <v>862</v>
      </c>
      <c r="I311" s="29">
        <v>983</v>
      </c>
      <c r="K311" s="19"/>
    </row>
    <row r="312" spans="2:11" x14ac:dyDescent="0.25">
      <c r="B312" s="24" t="s">
        <v>137</v>
      </c>
      <c r="C312" s="25" t="s">
        <v>134</v>
      </c>
      <c r="D312" s="84">
        <v>39611</v>
      </c>
      <c r="E312" s="25" t="s">
        <v>151</v>
      </c>
      <c r="F312" s="25">
        <v>292</v>
      </c>
      <c r="G312" s="25">
        <v>5773</v>
      </c>
      <c r="H312" s="25">
        <v>2873</v>
      </c>
      <c r="I312" s="26">
        <v>2900</v>
      </c>
      <c r="K312" s="19"/>
    </row>
    <row r="313" spans="2:11" x14ac:dyDescent="0.25">
      <c r="B313" s="27" t="s">
        <v>132</v>
      </c>
      <c r="C313" s="28" t="s">
        <v>134</v>
      </c>
      <c r="D313" s="85">
        <v>39618</v>
      </c>
      <c r="E313" s="28" t="s">
        <v>151</v>
      </c>
      <c r="F313" s="28">
        <v>701</v>
      </c>
      <c r="G313" s="28">
        <v>12782</v>
      </c>
      <c r="H313" s="28">
        <v>5936</v>
      </c>
      <c r="I313" s="29">
        <v>6846</v>
      </c>
      <c r="K313" s="19"/>
    </row>
    <row r="314" spans="2:11" x14ac:dyDescent="0.25">
      <c r="B314" s="24" t="s">
        <v>135</v>
      </c>
      <c r="C314" s="25" t="s">
        <v>134</v>
      </c>
      <c r="D314" s="84">
        <v>39624</v>
      </c>
      <c r="E314" s="25" t="s">
        <v>151</v>
      </c>
      <c r="F314" s="25">
        <v>767</v>
      </c>
      <c r="G314" s="25">
        <v>15315</v>
      </c>
      <c r="H314" s="25">
        <v>6493</v>
      </c>
      <c r="I314" s="26">
        <v>8822</v>
      </c>
      <c r="K314" s="19"/>
    </row>
    <row r="315" spans="2:11" x14ac:dyDescent="0.25">
      <c r="B315" s="27" t="s">
        <v>132</v>
      </c>
      <c r="C315" s="28" t="s">
        <v>134</v>
      </c>
      <c r="D315" s="85">
        <v>39626</v>
      </c>
      <c r="E315" s="28" t="s">
        <v>151</v>
      </c>
      <c r="F315" s="28">
        <v>876</v>
      </c>
      <c r="G315" s="28">
        <v>20752</v>
      </c>
      <c r="H315" s="28">
        <v>8620</v>
      </c>
      <c r="I315" s="29">
        <v>12132</v>
      </c>
      <c r="K315" s="19"/>
    </row>
    <row r="316" spans="2:11" x14ac:dyDescent="0.25">
      <c r="B316" s="24" t="s">
        <v>135</v>
      </c>
      <c r="C316" s="25" t="s">
        <v>134</v>
      </c>
      <c r="D316" s="84">
        <v>39688</v>
      </c>
      <c r="E316" s="25" t="s">
        <v>151</v>
      </c>
      <c r="F316" s="25">
        <v>1022</v>
      </c>
      <c r="G316" s="25">
        <v>17793</v>
      </c>
      <c r="H316" s="25">
        <v>8656</v>
      </c>
      <c r="I316" s="26">
        <v>9137</v>
      </c>
      <c r="K316" s="19"/>
    </row>
    <row r="317" spans="2:11" x14ac:dyDescent="0.25">
      <c r="B317" s="27" t="s">
        <v>137</v>
      </c>
      <c r="C317" s="28" t="s">
        <v>134</v>
      </c>
      <c r="D317" s="85">
        <v>39689</v>
      </c>
      <c r="E317" s="28" t="s">
        <v>151</v>
      </c>
      <c r="F317" s="28">
        <v>263</v>
      </c>
      <c r="G317" s="28">
        <v>6412</v>
      </c>
      <c r="H317" s="28">
        <v>2586</v>
      </c>
      <c r="I317" s="29">
        <v>3826</v>
      </c>
      <c r="K317" s="19"/>
    </row>
    <row r="318" spans="2:11" x14ac:dyDescent="0.25">
      <c r="B318" s="24" t="s">
        <v>132</v>
      </c>
      <c r="C318" s="25" t="s">
        <v>134</v>
      </c>
      <c r="D318" s="84">
        <v>39794</v>
      </c>
      <c r="E318" s="25" t="s">
        <v>151</v>
      </c>
      <c r="F318" s="25">
        <v>657</v>
      </c>
      <c r="G318" s="25">
        <v>13889</v>
      </c>
      <c r="H318" s="25">
        <v>5565</v>
      </c>
      <c r="I318" s="26">
        <v>8324</v>
      </c>
      <c r="K318" s="19"/>
    </row>
    <row r="319" spans="2:11" x14ac:dyDescent="0.25">
      <c r="B319" s="27" t="s">
        <v>132</v>
      </c>
      <c r="C319" s="28" t="s">
        <v>142</v>
      </c>
      <c r="D319" s="85">
        <v>39112</v>
      </c>
      <c r="E319" s="28" t="s">
        <v>151</v>
      </c>
      <c r="F319" s="28">
        <v>400</v>
      </c>
      <c r="G319" s="28">
        <v>9064</v>
      </c>
      <c r="H319" s="28">
        <v>3936</v>
      </c>
      <c r="I319" s="29">
        <v>5128</v>
      </c>
      <c r="K319" s="19"/>
    </row>
    <row r="320" spans="2:11" x14ac:dyDescent="0.25">
      <c r="B320" s="24" t="s">
        <v>135</v>
      </c>
      <c r="C320" s="25" t="s">
        <v>142</v>
      </c>
      <c r="D320" s="84">
        <v>39192</v>
      </c>
      <c r="E320" s="25" t="s">
        <v>151</v>
      </c>
      <c r="F320" s="25">
        <v>330</v>
      </c>
      <c r="G320" s="25">
        <v>5673</v>
      </c>
      <c r="H320" s="25">
        <v>2795</v>
      </c>
      <c r="I320" s="26">
        <v>2878</v>
      </c>
      <c r="K320" s="19"/>
    </row>
    <row r="321" spans="2:9" x14ac:dyDescent="0.25">
      <c r="B321" s="27" t="s">
        <v>135</v>
      </c>
      <c r="C321" s="28" t="s">
        <v>142</v>
      </c>
      <c r="D321" s="85">
        <v>39286</v>
      </c>
      <c r="E321" s="28" t="s">
        <v>151</v>
      </c>
      <c r="F321" s="28">
        <v>1080</v>
      </c>
      <c r="G321" s="28">
        <v>23501</v>
      </c>
      <c r="H321" s="28">
        <v>11038</v>
      </c>
      <c r="I321" s="29">
        <v>12463</v>
      </c>
    </row>
    <row r="322" spans="2:9" x14ac:dyDescent="0.25">
      <c r="B322" s="24" t="s">
        <v>137</v>
      </c>
      <c r="C322" s="25" t="s">
        <v>142</v>
      </c>
      <c r="D322" s="84">
        <v>39314</v>
      </c>
      <c r="E322" s="25" t="s">
        <v>151</v>
      </c>
      <c r="F322" s="25">
        <v>700</v>
      </c>
      <c r="G322" s="25">
        <v>17059</v>
      </c>
      <c r="H322" s="25">
        <v>7154</v>
      </c>
      <c r="I322" s="26">
        <v>9905</v>
      </c>
    </row>
    <row r="323" spans="2:9" x14ac:dyDescent="0.25">
      <c r="B323" s="27" t="s">
        <v>137</v>
      </c>
      <c r="C323" s="28" t="s">
        <v>142</v>
      </c>
      <c r="D323" s="85">
        <v>39324</v>
      </c>
      <c r="E323" s="28" t="s">
        <v>151</v>
      </c>
      <c r="F323" s="28">
        <v>260</v>
      </c>
      <c r="G323" s="28">
        <v>5442</v>
      </c>
      <c r="H323" s="28">
        <v>2558</v>
      </c>
      <c r="I323" s="29">
        <v>2884</v>
      </c>
    </row>
    <row r="324" spans="2:9" x14ac:dyDescent="0.25">
      <c r="B324" s="24" t="s">
        <v>132</v>
      </c>
      <c r="C324" s="25" t="s">
        <v>142</v>
      </c>
      <c r="D324" s="84">
        <v>39337</v>
      </c>
      <c r="E324" s="25" t="s">
        <v>151</v>
      </c>
      <c r="F324" s="25">
        <v>490</v>
      </c>
      <c r="G324" s="25">
        <v>8501</v>
      </c>
      <c r="H324" s="25">
        <v>4150</v>
      </c>
      <c r="I324" s="26">
        <v>4351</v>
      </c>
    </row>
    <row r="325" spans="2:9" x14ac:dyDescent="0.25">
      <c r="B325" s="27" t="s">
        <v>135</v>
      </c>
      <c r="C325" s="28" t="s">
        <v>142</v>
      </c>
      <c r="D325" s="85">
        <v>39443</v>
      </c>
      <c r="E325" s="28" t="s">
        <v>151</v>
      </c>
      <c r="F325" s="28">
        <v>490</v>
      </c>
      <c r="G325" s="28">
        <v>8301</v>
      </c>
      <c r="H325" s="28">
        <v>4150</v>
      </c>
      <c r="I325" s="29">
        <v>4151</v>
      </c>
    </row>
    <row r="326" spans="2:9" x14ac:dyDescent="0.25">
      <c r="B326" s="24" t="s">
        <v>135</v>
      </c>
      <c r="C326" s="25" t="s">
        <v>142</v>
      </c>
      <c r="D326" s="84">
        <v>39547</v>
      </c>
      <c r="E326" s="25" t="s">
        <v>151</v>
      </c>
      <c r="F326" s="25">
        <v>994</v>
      </c>
      <c r="G326" s="25">
        <v>21621</v>
      </c>
      <c r="H326" s="25">
        <v>10155</v>
      </c>
      <c r="I326" s="26">
        <v>11466</v>
      </c>
    </row>
    <row r="327" spans="2:9" x14ac:dyDescent="0.25">
      <c r="B327" s="27" t="s">
        <v>135</v>
      </c>
      <c r="C327" s="28" t="s">
        <v>142</v>
      </c>
      <c r="D327" s="85">
        <v>39561</v>
      </c>
      <c r="E327" s="28" t="s">
        <v>151</v>
      </c>
      <c r="F327" s="28">
        <v>304</v>
      </c>
      <c r="G327" s="28">
        <v>5219</v>
      </c>
      <c r="H327" s="28">
        <v>2571</v>
      </c>
      <c r="I327" s="29">
        <v>2648</v>
      </c>
    </row>
    <row r="328" spans="2:9" x14ac:dyDescent="0.25">
      <c r="B328" s="24" t="s">
        <v>137</v>
      </c>
      <c r="C328" s="25" t="s">
        <v>142</v>
      </c>
      <c r="D328" s="84">
        <v>39601</v>
      </c>
      <c r="E328" s="25" t="s">
        <v>151</v>
      </c>
      <c r="F328" s="25">
        <v>239</v>
      </c>
      <c r="G328" s="25">
        <v>5007</v>
      </c>
      <c r="H328" s="25">
        <v>2353</v>
      </c>
      <c r="I328" s="26">
        <v>2654</v>
      </c>
    </row>
    <row r="329" spans="2:9" x14ac:dyDescent="0.25">
      <c r="B329" s="27" t="s">
        <v>132</v>
      </c>
      <c r="C329" s="28" t="s">
        <v>142</v>
      </c>
      <c r="D329" s="85">
        <v>39681</v>
      </c>
      <c r="E329" s="28" t="s">
        <v>151</v>
      </c>
      <c r="F329" s="28">
        <v>451</v>
      </c>
      <c r="G329" s="28">
        <v>7821</v>
      </c>
      <c r="H329" s="28">
        <v>3818</v>
      </c>
      <c r="I329" s="29">
        <v>4003</v>
      </c>
    </row>
    <row r="330" spans="2:9" x14ac:dyDescent="0.25">
      <c r="B330" s="24" t="s">
        <v>132</v>
      </c>
      <c r="C330" s="25" t="s">
        <v>142</v>
      </c>
      <c r="D330" s="84">
        <v>39682</v>
      </c>
      <c r="E330" s="25" t="s">
        <v>151</v>
      </c>
      <c r="F330" s="25">
        <v>368</v>
      </c>
      <c r="G330" s="25">
        <v>8339</v>
      </c>
      <c r="H330" s="25">
        <v>3621</v>
      </c>
      <c r="I330" s="26">
        <v>4718</v>
      </c>
    </row>
    <row r="331" spans="2:9" x14ac:dyDescent="0.25">
      <c r="B331" s="27" t="s">
        <v>137</v>
      </c>
      <c r="C331" s="28" t="s">
        <v>142</v>
      </c>
      <c r="D331" s="85">
        <v>39776</v>
      </c>
      <c r="E331" s="28" t="s">
        <v>151</v>
      </c>
      <c r="F331" s="28">
        <v>644</v>
      </c>
      <c r="G331" s="28">
        <v>15694</v>
      </c>
      <c r="H331" s="28">
        <v>6582</v>
      </c>
      <c r="I331" s="29">
        <v>9112</v>
      </c>
    </row>
    <row r="332" spans="2:9" x14ac:dyDescent="0.25">
      <c r="B332" s="24" t="s">
        <v>135</v>
      </c>
      <c r="C332" s="25" t="s">
        <v>142</v>
      </c>
      <c r="D332" s="84">
        <v>39801</v>
      </c>
      <c r="E332" s="25" t="s">
        <v>151</v>
      </c>
      <c r="F332" s="25">
        <v>451</v>
      </c>
      <c r="G332" s="25">
        <v>7637</v>
      </c>
      <c r="H332" s="25">
        <v>3818</v>
      </c>
      <c r="I332" s="26">
        <v>3819</v>
      </c>
    </row>
    <row r="333" spans="2:9" x14ac:dyDescent="0.25">
      <c r="B333" s="27" t="s">
        <v>132</v>
      </c>
      <c r="C333" s="28" t="s">
        <v>136</v>
      </c>
      <c r="D333" s="85">
        <v>39098</v>
      </c>
      <c r="E333" s="28" t="s">
        <v>151</v>
      </c>
      <c r="F333" s="28">
        <v>180</v>
      </c>
      <c r="G333" s="28">
        <v>4023</v>
      </c>
      <c r="H333" s="28">
        <v>1771</v>
      </c>
      <c r="I333" s="29">
        <v>2252</v>
      </c>
    </row>
    <row r="334" spans="2:9" x14ac:dyDescent="0.25">
      <c r="B334" s="24" t="s">
        <v>135</v>
      </c>
      <c r="C334" s="25" t="s">
        <v>136</v>
      </c>
      <c r="D334" s="84">
        <v>39240</v>
      </c>
      <c r="E334" s="25" t="s">
        <v>151</v>
      </c>
      <c r="F334" s="25">
        <v>900</v>
      </c>
      <c r="G334" s="25">
        <v>19800</v>
      </c>
      <c r="H334" s="25">
        <v>8856</v>
      </c>
      <c r="I334" s="26">
        <v>10944</v>
      </c>
    </row>
    <row r="335" spans="2:9" x14ac:dyDescent="0.25">
      <c r="B335" s="27" t="s">
        <v>137</v>
      </c>
      <c r="C335" s="28" t="s">
        <v>136</v>
      </c>
      <c r="D335" s="85">
        <v>39259</v>
      </c>
      <c r="E335" s="28" t="s">
        <v>151</v>
      </c>
      <c r="F335" s="28">
        <v>1200</v>
      </c>
      <c r="G335" s="28">
        <v>24108</v>
      </c>
      <c r="H335" s="28">
        <v>11808</v>
      </c>
      <c r="I335" s="29">
        <v>12300</v>
      </c>
    </row>
    <row r="336" spans="2:9" x14ac:dyDescent="0.25">
      <c r="B336" s="24" t="s">
        <v>135</v>
      </c>
      <c r="C336" s="25" t="s">
        <v>136</v>
      </c>
      <c r="D336" s="84">
        <v>39377</v>
      </c>
      <c r="E336" s="25" t="s">
        <v>151</v>
      </c>
      <c r="F336" s="25">
        <v>1300</v>
      </c>
      <c r="G336" s="25">
        <v>29289</v>
      </c>
      <c r="H336" s="25">
        <v>13286</v>
      </c>
      <c r="I336" s="26">
        <v>16003</v>
      </c>
    </row>
    <row r="337" spans="2:9" x14ac:dyDescent="0.25">
      <c r="B337" s="27" t="s">
        <v>135</v>
      </c>
      <c r="C337" s="28" t="s">
        <v>136</v>
      </c>
      <c r="D337" s="85">
        <v>39388</v>
      </c>
      <c r="E337" s="28" t="s">
        <v>151</v>
      </c>
      <c r="F337" s="28">
        <v>330</v>
      </c>
      <c r="G337" s="28">
        <v>7326</v>
      </c>
      <c r="H337" s="28">
        <v>3373</v>
      </c>
      <c r="I337" s="29">
        <v>3953</v>
      </c>
    </row>
    <row r="338" spans="2:9" x14ac:dyDescent="0.25">
      <c r="B338" s="24" t="s">
        <v>132</v>
      </c>
      <c r="C338" s="25" t="s">
        <v>136</v>
      </c>
      <c r="D338" s="84">
        <v>39444</v>
      </c>
      <c r="E338" s="25" t="s">
        <v>151</v>
      </c>
      <c r="F338" s="25">
        <v>400</v>
      </c>
      <c r="G338" s="25">
        <v>7884</v>
      </c>
      <c r="H338" s="25">
        <v>3388</v>
      </c>
      <c r="I338" s="26">
        <v>4496</v>
      </c>
    </row>
    <row r="339" spans="2:9" x14ac:dyDescent="0.25">
      <c r="B339" s="27" t="s">
        <v>137</v>
      </c>
      <c r="C339" s="28" t="s">
        <v>136</v>
      </c>
      <c r="D339" s="85">
        <v>39540</v>
      </c>
      <c r="E339" s="28" t="s">
        <v>151</v>
      </c>
      <c r="F339" s="28">
        <v>1236</v>
      </c>
      <c r="G339" s="28">
        <v>24831</v>
      </c>
      <c r="H339" s="28">
        <v>12162</v>
      </c>
      <c r="I339" s="29">
        <v>12669</v>
      </c>
    </row>
    <row r="340" spans="2:9" x14ac:dyDescent="0.25">
      <c r="B340" s="24" t="s">
        <v>132</v>
      </c>
      <c r="C340" s="25" t="s">
        <v>136</v>
      </c>
      <c r="D340" s="84">
        <v>39552</v>
      </c>
      <c r="E340" s="25" t="s">
        <v>151</v>
      </c>
      <c r="F340" s="25">
        <v>412</v>
      </c>
      <c r="G340" s="25">
        <v>8121</v>
      </c>
      <c r="H340" s="25">
        <v>3490</v>
      </c>
      <c r="I340" s="26">
        <v>4631</v>
      </c>
    </row>
    <row r="341" spans="2:9" x14ac:dyDescent="0.25">
      <c r="B341" s="27" t="s">
        <v>135</v>
      </c>
      <c r="C341" s="28" t="s">
        <v>136</v>
      </c>
      <c r="D341" s="85">
        <v>39596</v>
      </c>
      <c r="E341" s="28" t="s">
        <v>151</v>
      </c>
      <c r="F341" s="28">
        <v>927</v>
      </c>
      <c r="G341" s="28">
        <v>20394</v>
      </c>
      <c r="H341" s="28">
        <v>9122</v>
      </c>
      <c r="I341" s="29">
        <v>11272</v>
      </c>
    </row>
    <row r="342" spans="2:9" x14ac:dyDescent="0.25">
      <c r="B342" s="24" t="s">
        <v>135</v>
      </c>
      <c r="C342" s="25" t="s">
        <v>136</v>
      </c>
      <c r="D342" s="84">
        <v>39625</v>
      </c>
      <c r="E342" s="25" t="s">
        <v>151</v>
      </c>
      <c r="F342" s="25">
        <v>340</v>
      </c>
      <c r="G342" s="25">
        <v>7546</v>
      </c>
      <c r="H342" s="25">
        <v>3474</v>
      </c>
      <c r="I342" s="26">
        <v>4072</v>
      </c>
    </row>
    <row r="343" spans="2:9" x14ac:dyDescent="0.25">
      <c r="B343" s="27" t="s">
        <v>132</v>
      </c>
      <c r="C343" s="28" t="s">
        <v>136</v>
      </c>
      <c r="D343" s="85">
        <v>39645</v>
      </c>
      <c r="E343" s="28" t="s">
        <v>151</v>
      </c>
      <c r="F343" s="28">
        <v>185</v>
      </c>
      <c r="G343" s="28">
        <v>4144</v>
      </c>
      <c r="H343" s="28">
        <v>1824</v>
      </c>
      <c r="I343" s="29">
        <v>2320</v>
      </c>
    </row>
    <row r="344" spans="2:9" x14ac:dyDescent="0.25">
      <c r="B344" s="24" t="s">
        <v>135</v>
      </c>
      <c r="C344" s="25" t="s">
        <v>136</v>
      </c>
      <c r="D344" s="84">
        <v>39813</v>
      </c>
      <c r="E344" s="25" t="s">
        <v>151</v>
      </c>
      <c r="F344" s="25">
        <v>1339</v>
      </c>
      <c r="G344" s="25">
        <v>30168</v>
      </c>
      <c r="H344" s="25">
        <v>13685</v>
      </c>
      <c r="I344" s="26">
        <v>16483</v>
      </c>
    </row>
    <row r="345" spans="2:9" x14ac:dyDescent="0.25">
      <c r="B345" s="27" t="s">
        <v>135</v>
      </c>
      <c r="C345" s="28" t="s">
        <v>143</v>
      </c>
      <c r="D345" s="85">
        <v>39203</v>
      </c>
      <c r="E345" s="28" t="s">
        <v>151</v>
      </c>
      <c r="F345" s="28">
        <v>630</v>
      </c>
      <c r="G345" s="28">
        <v>10754</v>
      </c>
      <c r="H345" s="28">
        <v>5336</v>
      </c>
      <c r="I345" s="29">
        <v>5418</v>
      </c>
    </row>
    <row r="346" spans="2:9" x14ac:dyDescent="0.25">
      <c r="B346" s="24" t="s">
        <v>135</v>
      </c>
      <c r="C346" s="25" t="s">
        <v>143</v>
      </c>
      <c r="D346" s="84">
        <v>39230</v>
      </c>
      <c r="E346" s="25" t="s">
        <v>151</v>
      </c>
      <c r="F346" s="25">
        <v>360</v>
      </c>
      <c r="G346" s="25">
        <v>7020</v>
      </c>
      <c r="H346" s="25">
        <v>3049</v>
      </c>
      <c r="I346" s="26">
        <v>3971</v>
      </c>
    </row>
    <row r="347" spans="2:9" x14ac:dyDescent="0.25">
      <c r="B347" s="27" t="s">
        <v>137</v>
      </c>
      <c r="C347" s="28" t="s">
        <v>143</v>
      </c>
      <c r="D347" s="85">
        <v>39290</v>
      </c>
      <c r="E347" s="28" t="s">
        <v>151</v>
      </c>
      <c r="F347" s="28">
        <v>60</v>
      </c>
      <c r="G347" s="28">
        <v>1257</v>
      </c>
      <c r="H347" s="28">
        <v>613</v>
      </c>
      <c r="I347" s="29">
        <v>644</v>
      </c>
    </row>
    <row r="348" spans="2:9" x14ac:dyDescent="0.25">
      <c r="B348" s="24" t="s">
        <v>137</v>
      </c>
      <c r="C348" s="25" t="s">
        <v>143</v>
      </c>
      <c r="D348" s="84">
        <v>39311</v>
      </c>
      <c r="E348" s="25" t="s">
        <v>151</v>
      </c>
      <c r="F348" s="25">
        <v>770</v>
      </c>
      <c r="G348" s="25">
        <v>17787</v>
      </c>
      <c r="H348" s="25">
        <v>7577</v>
      </c>
      <c r="I348" s="26">
        <v>10210</v>
      </c>
    </row>
    <row r="349" spans="2:9" x14ac:dyDescent="0.25">
      <c r="B349" s="27" t="s">
        <v>135</v>
      </c>
      <c r="C349" s="28" t="s">
        <v>143</v>
      </c>
      <c r="D349" s="85">
        <v>39314</v>
      </c>
      <c r="E349" s="28" t="s">
        <v>151</v>
      </c>
      <c r="F349" s="28">
        <v>360</v>
      </c>
      <c r="G349" s="28">
        <v>7488</v>
      </c>
      <c r="H349" s="28">
        <v>3679</v>
      </c>
      <c r="I349" s="29">
        <v>3809</v>
      </c>
    </row>
    <row r="350" spans="2:9" x14ac:dyDescent="0.25">
      <c r="B350" s="24" t="s">
        <v>135</v>
      </c>
      <c r="C350" s="25" t="s">
        <v>143</v>
      </c>
      <c r="D350" s="84">
        <v>39363</v>
      </c>
      <c r="E350" s="25" t="s">
        <v>151</v>
      </c>
      <c r="F350" s="25">
        <v>1300</v>
      </c>
      <c r="G350" s="25">
        <v>26871</v>
      </c>
      <c r="H350" s="25">
        <v>13286</v>
      </c>
      <c r="I350" s="26">
        <v>13585</v>
      </c>
    </row>
    <row r="351" spans="2:9" x14ac:dyDescent="0.25">
      <c r="B351" s="27" t="s">
        <v>135</v>
      </c>
      <c r="C351" s="28" t="s">
        <v>143</v>
      </c>
      <c r="D351" s="85">
        <v>39506</v>
      </c>
      <c r="E351" s="28" t="s">
        <v>151</v>
      </c>
      <c r="F351" s="28">
        <v>454</v>
      </c>
      <c r="G351" s="28">
        <v>9435</v>
      </c>
      <c r="H351" s="28">
        <v>4636</v>
      </c>
      <c r="I351" s="29">
        <v>4799</v>
      </c>
    </row>
    <row r="352" spans="2:9" x14ac:dyDescent="0.25">
      <c r="B352" s="24" t="s">
        <v>135</v>
      </c>
      <c r="C352" s="25" t="s">
        <v>143</v>
      </c>
      <c r="D352" s="84">
        <v>39525</v>
      </c>
      <c r="E352" s="25" t="s">
        <v>151</v>
      </c>
      <c r="F352" s="25">
        <v>1638</v>
      </c>
      <c r="G352" s="25">
        <v>33857</v>
      </c>
      <c r="H352" s="25">
        <v>16740</v>
      </c>
      <c r="I352" s="26">
        <v>17117</v>
      </c>
    </row>
    <row r="353" spans="2:9" x14ac:dyDescent="0.25">
      <c r="B353" s="27" t="s">
        <v>135</v>
      </c>
      <c r="C353" s="28" t="s">
        <v>143</v>
      </c>
      <c r="D353" s="85">
        <v>39603</v>
      </c>
      <c r="E353" s="28" t="s">
        <v>151</v>
      </c>
      <c r="F353" s="28">
        <v>794</v>
      </c>
      <c r="G353" s="28">
        <v>13550</v>
      </c>
      <c r="H353" s="28">
        <v>6723</v>
      </c>
      <c r="I353" s="29">
        <v>6827</v>
      </c>
    </row>
    <row r="354" spans="2:9" x14ac:dyDescent="0.25">
      <c r="B354" s="24" t="s">
        <v>135</v>
      </c>
      <c r="C354" s="25" t="s">
        <v>143</v>
      </c>
      <c r="D354" s="84">
        <v>39637</v>
      </c>
      <c r="E354" s="25" t="s">
        <v>151</v>
      </c>
      <c r="F354" s="25">
        <v>454</v>
      </c>
      <c r="G354" s="25">
        <v>8845</v>
      </c>
      <c r="H354" s="25">
        <v>3842</v>
      </c>
      <c r="I354" s="26">
        <v>5003</v>
      </c>
    </row>
    <row r="355" spans="2:9" x14ac:dyDescent="0.25">
      <c r="B355" s="27" t="s">
        <v>137</v>
      </c>
      <c r="C355" s="28" t="s">
        <v>143</v>
      </c>
      <c r="D355" s="85">
        <v>39737</v>
      </c>
      <c r="E355" s="28" t="s">
        <v>151</v>
      </c>
      <c r="F355" s="28">
        <v>970</v>
      </c>
      <c r="G355" s="28">
        <v>22412</v>
      </c>
      <c r="H355" s="28">
        <v>9547</v>
      </c>
      <c r="I355" s="29">
        <v>12865</v>
      </c>
    </row>
    <row r="356" spans="2:9" x14ac:dyDescent="0.25">
      <c r="B356" s="24" t="s">
        <v>137</v>
      </c>
      <c r="C356" s="25" t="s">
        <v>143</v>
      </c>
      <c r="D356" s="84">
        <v>39762</v>
      </c>
      <c r="E356" s="25" t="s">
        <v>151</v>
      </c>
      <c r="F356" s="25">
        <v>76</v>
      </c>
      <c r="G356" s="25">
        <v>1584</v>
      </c>
      <c r="H356" s="25">
        <v>772</v>
      </c>
      <c r="I356" s="26">
        <v>812</v>
      </c>
    </row>
    <row r="357" spans="2:9" x14ac:dyDescent="0.25">
      <c r="B357" s="27" t="s">
        <v>137</v>
      </c>
      <c r="C357" s="28" t="s">
        <v>138</v>
      </c>
      <c r="D357" s="85">
        <v>39163</v>
      </c>
      <c r="E357" s="28" t="s">
        <v>151</v>
      </c>
      <c r="F357" s="28">
        <v>520</v>
      </c>
      <c r="G357" s="28">
        <v>10993</v>
      </c>
      <c r="H357" s="28">
        <v>4404</v>
      </c>
      <c r="I357" s="29">
        <v>6589</v>
      </c>
    </row>
    <row r="358" spans="2:9" x14ac:dyDescent="0.25">
      <c r="B358" s="24" t="s">
        <v>135</v>
      </c>
      <c r="C358" s="25" t="s">
        <v>138</v>
      </c>
      <c r="D358" s="84">
        <v>39325</v>
      </c>
      <c r="E358" s="25" t="s">
        <v>151</v>
      </c>
      <c r="F358" s="25">
        <v>1040</v>
      </c>
      <c r="G358" s="25">
        <v>21341</v>
      </c>
      <c r="H358" s="25">
        <v>8809</v>
      </c>
      <c r="I358" s="26">
        <v>12532</v>
      </c>
    </row>
    <row r="359" spans="2:9" x14ac:dyDescent="0.25">
      <c r="B359" s="27" t="s">
        <v>137</v>
      </c>
      <c r="C359" s="28" t="s">
        <v>138</v>
      </c>
      <c r="D359" s="85">
        <v>39381</v>
      </c>
      <c r="E359" s="28" t="s">
        <v>151</v>
      </c>
      <c r="F359" s="28">
        <v>880</v>
      </c>
      <c r="G359" s="28">
        <v>17204</v>
      </c>
      <c r="H359" s="28">
        <v>7454</v>
      </c>
      <c r="I359" s="29">
        <v>9750</v>
      </c>
    </row>
    <row r="360" spans="2:9" x14ac:dyDescent="0.25">
      <c r="B360" s="24" t="s">
        <v>137</v>
      </c>
      <c r="C360" s="25" t="s">
        <v>138</v>
      </c>
      <c r="D360" s="84">
        <v>39575</v>
      </c>
      <c r="E360" s="25" t="s">
        <v>151</v>
      </c>
      <c r="F360" s="25">
        <v>686</v>
      </c>
      <c r="G360" s="25">
        <v>13419</v>
      </c>
      <c r="H360" s="25">
        <v>5814</v>
      </c>
      <c r="I360" s="26">
        <v>7605</v>
      </c>
    </row>
    <row r="361" spans="2:9" x14ac:dyDescent="0.25">
      <c r="B361" s="27" t="s">
        <v>137</v>
      </c>
      <c r="C361" s="28" t="s">
        <v>138</v>
      </c>
      <c r="D361" s="85">
        <v>39582</v>
      </c>
      <c r="E361" s="28" t="s">
        <v>151</v>
      </c>
      <c r="F361" s="28">
        <v>406</v>
      </c>
      <c r="G361" s="28">
        <v>8575</v>
      </c>
      <c r="H361" s="28">
        <v>3435</v>
      </c>
      <c r="I361" s="29">
        <v>5140</v>
      </c>
    </row>
    <row r="362" spans="2:9" x14ac:dyDescent="0.25">
      <c r="B362" s="24" t="s">
        <v>135</v>
      </c>
      <c r="C362" s="25" t="s">
        <v>138</v>
      </c>
      <c r="D362" s="84">
        <v>39793</v>
      </c>
      <c r="E362" s="25" t="s">
        <v>151</v>
      </c>
      <c r="F362" s="25">
        <v>811</v>
      </c>
      <c r="G362" s="25">
        <v>16646</v>
      </c>
      <c r="H362" s="25">
        <v>6871</v>
      </c>
      <c r="I362" s="26">
        <v>9775</v>
      </c>
    </row>
    <row r="363" spans="2:9" x14ac:dyDescent="0.25">
      <c r="B363" s="27" t="s">
        <v>135</v>
      </c>
      <c r="C363" s="28" t="s">
        <v>144</v>
      </c>
      <c r="D363" s="85">
        <v>39092</v>
      </c>
      <c r="E363" s="28" t="s">
        <v>151</v>
      </c>
      <c r="F363" s="28">
        <v>420</v>
      </c>
      <c r="G363" s="28">
        <v>9576</v>
      </c>
      <c r="H363" s="28">
        <v>4292</v>
      </c>
      <c r="I363" s="29">
        <v>5284</v>
      </c>
    </row>
    <row r="364" spans="2:9" x14ac:dyDescent="0.25">
      <c r="B364" s="24" t="s">
        <v>137</v>
      </c>
      <c r="C364" s="25" t="s">
        <v>144</v>
      </c>
      <c r="D364" s="84">
        <v>39301</v>
      </c>
      <c r="E364" s="25" t="s">
        <v>151</v>
      </c>
      <c r="F364" s="25">
        <v>800</v>
      </c>
      <c r="G364" s="25">
        <v>16008</v>
      </c>
      <c r="H364" s="25">
        <v>6776</v>
      </c>
      <c r="I364" s="26">
        <v>9232</v>
      </c>
    </row>
    <row r="365" spans="2:9" x14ac:dyDescent="0.25">
      <c r="B365" s="27" t="s">
        <v>137</v>
      </c>
      <c r="C365" s="28" t="s">
        <v>144</v>
      </c>
      <c r="D365" s="85">
        <v>39337</v>
      </c>
      <c r="E365" s="28" t="s">
        <v>151</v>
      </c>
      <c r="F365" s="28">
        <v>1350</v>
      </c>
      <c r="G365" s="28">
        <v>27729</v>
      </c>
      <c r="H365" s="28">
        <v>13284</v>
      </c>
      <c r="I365" s="29">
        <v>14445</v>
      </c>
    </row>
    <row r="366" spans="2:9" x14ac:dyDescent="0.25">
      <c r="B366" s="24" t="s">
        <v>132</v>
      </c>
      <c r="C366" s="25" t="s">
        <v>144</v>
      </c>
      <c r="D366" s="84">
        <v>39364</v>
      </c>
      <c r="E366" s="25" t="s">
        <v>151</v>
      </c>
      <c r="F366" s="25">
        <v>240</v>
      </c>
      <c r="G366" s="25">
        <v>4651</v>
      </c>
      <c r="H366" s="25">
        <v>2033</v>
      </c>
      <c r="I366" s="26">
        <v>2618</v>
      </c>
    </row>
    <row r="367" spans="2:9" x14ac:dyDescent="0.25">
      <c r="B367" s="27" t="s">
        <v>135</v>
      </c>
      <c r="C367" s="28" t="s">
        <v>144</v>
      </c>
      <c r="D367" s="85">
        <v>39366</v>
      </c>
      <c r="E367" s="28" t="s">
        <v>151</v>
      </c>
      <c r="F367" s="28">
        <v>140</v>
      </c>
      <c r="G367" s="28">
        <v>2806</v>
      </c>
      <c r="H367" s="28">
        <v>1378</v>
      </c>
      <c r="I367" s="29">
        <v>1428</v>
      </c>
    </row>
    <row r="368" spans="2:9" x14ac:dyDescent="0.25">
      <c r="B368" s="24" t="s">
        <v>135</v>
      </c>
      <c r="C368" s="25" t="s">
        <v>144</v>
      </c>
      <c r="D368" s="84">
        <v>39386</v>
      </c>
      <c r="E368" s="25" t="s">
        <v>151</v>
      </c>
      <c r="F368" s="25">
        <v>1000</v>
      </c>
      <c r="G368" s="25">
        <v>17200</v>
      </c>
      <c r="H368" s="25">
        <v>8470</v>
      </c>
      <c r="I368" s="26">
        <v>8730</v>
      </c>
    </row>
    <row r="369" spans="2:9" x14ac:dyDescent="0.25">
      <c r="B369" s="27" t="s">
        <v>132</v>
      </c>
      <c r="C369" s="28" t="s">
        <v>144</v>
      </c>
      <c r="D369" s="85">
        <v>39388</v>
      </c>
      <c r="E369" s="28" t="s">
        <v>151</v>
      </c>
      <c r="F369" s="28">
        <v>50</v>
      </c>
      <c r="G369" s="28">
        <v>852</v>
      </c>
      <c r="H369" s="28">
        <v>423</v>
      </c>
      <c r="I369" s="29">
        <v>429</v>
      </c>
    </row>
    <row r="370" spans="2:9" x14ac:dyDescent="0.25">
      <c r="B370" s="24" t="s">
        <v>135</v>
      </c>
      <c r="C370" s="25" t="s">
        <v>144</v>
      </c>
      <c r="D370" s="84">
        <v>39394</v>
      </c>
      <c r="E370" s="25" t="s">
        <v>151</v>
      </c>
      <c r="F370" s="25">
        <v>300</v>
      </c>
      <c r="G370" s="25">
        <v>6738</v>
      </c>
      <c r="H370" s="25">
        <v>2952</v>
      </c>
      <c r="I370" s="26">
        <v>3786</v>
      </c>
    </row>
    <row r="371" spans="2:9" x14ac:dyDescent="0.25">
      <c r="B371" s="27" t="s">
        <v>137</v>
      </c>
      <c r="C371" s="28" t="s">
        <v>144</v>
      </c>
      <c r="D371" s="85">
        <v>39534</v>
      </c>
      <c r="E371" s="28" t="s">
        <v>151</v>
      </c>
      <c r="F371" s="28">
        <v>1661</v>
      </c>
      <c r="G371" s="28">
        <v>34107</v>
      </c>
      <c r="H371" s="28">
        <v>16339</v>
      </c>
      <c r="I371" s="29">
        <v>17768</v>
      </c>
    </row>
    <row r="372" spans="2:9" x14ac:dyDescent="0.25">
      <c r="B372" s="24" t="s">
        <v>135</v>
      </c>
      <c r="C372" s="25" t="s">
        <v>144</v>
      </c>
      <c r="D372" s="84">
        <v>39576</v>
      </c>
      <c r="E372" s="25" t="s">
        <v>151</v>
      </c>
      <c r="F372" s="25">
        <v>369</v>
      </c>
      <c r="G372" s="25">
        <v>8288</v>
      </c>
      <c r="H372" s="25">
        <v>3631</v>
      </c>
      <c r="I372" s="26">
        <v>4657</v>
      </c>
    </row>
    <row r="373" spans="2:9" x14ac:dyDescent="0.25">
      <c r="B373" s="27" t="s">
        <v>137</v>
      </c>
      <c r="C373" s="28" t="s">
        <v>144</v>
      </c>
      <c r="D373" s="85">
        <v>39601</v>
      </c>
      <c r="E373" s="28" t="s">
        <v>151</v>
      </c>
      <c r="F373" s="28">
        <v>984</v>
      </c>
      <c r="G373" s="28">
        <v>19690</v>
      </c>
      <c r="H373" s="28">
        <v>8334</v>
      </c>
      <c r="I373" s="29">
        <v>11356</v>
      </c>
    </row>
    <row r="374" spans="2:9" x14ac:dyDescent="0.25">
      <c r="B374" s="24" t="s">
        <v>135</v>
      </c>
      <c r="C374" s="25" t="s">
        <v>144</v>
      </c>
      <c r="D374" s="84">
        <v>39623</v>
      </c>
      <c r="E374" s="25" t="s">
        <v>151</v>
      </c>
      <c r="F374" s="25">
        <v>1230</v>
      </c>
      <c r="G374" s="25">
        <v>21156</v>
      </c>
      <c r="H374" s="25">
        <v>10418</v>
      </c>
      <c r="I374" s="26">
        <v>10738</v>
      </c>
    </row>
    <row r="375" spans="2:9" x14ac:dyDescent="0.25">
      <c r="B375" s="27" t="s">
        <v>135</v>
      </c>
      <c r="C375" s="28" t="s">
        <v>144</v>
      </c>
      <c r="D375" s="85">
        <v>39653</v>
      </c>
      <c r="E375" s="28" t="s">
        <v>151</v>
      </c>
      <c r="F375" s="28">
        <v>172</v>
      </c>
      <c r="G375" s="28">
        <v>3451</v>
      </c>
      <c r="H375" s="28">
        <v>1695</v>
      </c>
      <c r="I375" s="29">
        <v>1756</v>
      </c>
    </row>
    <row r="376" spans="2:9" x14ac:dyDescent="0.25">
      <c r="B376" s="24" t="s">
        <v>135</v>
      </c>
      <c r="C376" s="25" t="s">
        <v>144</v>
      </c>
      <c r="D376" s="84">
        <v>39769</v>
      </c>
      <c r="E376" s="25" t="s">
        <v>151</v>
      </c>
      <c r="F376" s="25">
        <v>517</v>
      </c>
      <c r="G376" s="25">
        <v>11778</v>
      </c>
      <c r="H376" s="25">
        <v>5279</v>
      </c>
      <c r="I376" s="26">
        <v>6499</v>
      </c>
    </row>
    <row r="377" spans="2:9" x14ac:dyDescent="0.25">
      <c r="B377" s="27" t="s">
        <v>132</v>
      </c>
      <c r="C377" s="28" t="s">
        <v>144</v>
      </c>
      <c r="D377" s="85">
        <v>39772</v>
      </c>
      <c r="E377" s="28" t="s">
        <v>151</v>
      </c>
      <c r="F377" s="28">
        <v>62</v>
      </c>
      <c r="G377" s="28">
        <v>1048</v>
      </c>
      <c r="H377" s="28">
        <v>520</v>
      </c>
      <c r="I377" s="29">
        <v>528</v>
      </c>
    </row>
    <row r="378" spans="2:9" x14ac:dyDescent="0.25">
      <c r="B378" s="24" t="s">
        <v>132</v>
      </c>
      <c r="C378" s="25" t="s">
        <v>145</v>
      </c>
      <c r="D378" s="84">
        <v>39794</v>
      </c>
      <c r="E378" s="25" t="s">
        <v>151</v>
      </c>
      <c r="F378" s="25">
        <v>295</v>
      </c>
      <c r="G378" s="25">
        <v>5721</v>
      </c>
      <c r="H378" s="25">
        <v>2501</v>
      </c>
      <c r="I378" s="26">
        <v>3220</v>
      </c>
    </row>
    <row r="379" spans="2:9" x14ac:dyDescent="0.25">
      <c r="B379" s="27" t="s">
        <v>132</v>
      </c>
      <c r="C379" s="28" t="s">
        <v>139</v>
      </c>
      <c r="D379" s="85">
        <v>39170</v>
      </c>
      <c r="E379" s="28" t="s">
        <v>152</v>
      </c>
      <c r="F379" s="28">
        <v>1040</v>
      </c>
      <c r="G379" s="28">
        <v>20134</v>
      </c>
      <c r="H379" s="28">
        <v>8809</v>
      </c>
      <c r="I379" s="29">
        <v>11325</v>
      </c>
    </row>
    <row r="380" spans="2:9" x14ac:dyDescent="0.25">
      <c r="B380" s="24" t="s">
        <v>132</v>
      </c>
      <c r="C380" s="25" t="s">
        <v>139</v>
      </c>
      <c r="D380" s="84">
        <v>39310</v>
      </c>
      <c r="E380" s="25" t="s">
        <v>152</v>
      </c>
      <c r="F380" s="25">
        <v>1100</v>
      </c>
      <c r="G380" s="25">
        <v>27841</v>
      </c>
      <c r="H380" s="25">
        <v>11242</v>
      </c>
      <c r="I380" s="26">
        <v>16599</v>
      </c>
    </row>
    <row r="381" spans="2:9" x14ac:dyDescent="0.25">
      <c r="B381" s="27" t="s">
        <v>135</v>
      </c>
      <c r="C381" s="28" t="s">
        <v>139</v>
      </c>
      <c r="D381" s="85">
        <v>39408</v>
      </c>
      <c r="E381" s="28" t="s">
        <v>152</v>
      </c>
      <c r="F381" s="28">
        <v>700</v>
      </c>
      <c r="G381" s="28">
        <v>13090</v>
      </c>
      <c r="H381" s="28">
        <v>5929</v>
      </c>
      <c r="I381" s="29">
        <v>7161</v>
      </c>
    </row>
    <row r="382" spans="2:9" x14ac:dyDescent="0.25">
      <c r="B382" s="24" t="s">
        <v>132</v>
      </c>
      <c r="C382" s="25" t="s">
        <v>139</v>
      </c>
      <c r="D382" s="84">
        <v>39541</v>
      </c>
      <c r="E382" s="25" t="s">
        <v>152</v>
      </c>
      <c r="F382" s="25">
        <v>936</v>
      </c>
      <c r="G382" s="25">
        <v>18121</v>
      </c>
      <c r="H382" s="25">
        <v>7928</v>
      </c>
      <c r="I382" s="26">
        <v>10193</v>
      </c>
    </row>
    <row r="383" spans="2:9" x14ac:dyDescent="0.25">
      <c r="B383" s="27" t="s">
        <v>135</v>
      </c>
      <c r="C383" s="28" t="s">
        <v>139</v>
      </c>
      <c r="D383" s="85">
        <v>39759</v>
      </c>
      <c r="E383" s="28" t="s">
        <v>152</v>
      </c>
      <c r="F383" s="28">
        <v>630</v>
      </c>
      <c r="G383" s="28">
        <v>11781</v>
      </c>
      <c r="H383" s="28">
        <v>5336</v>
      </c>
      <c r="I383" s="29">
        <v>6445</v>
      </c>
    </row>
    <row r="384" spans="2:9" x14ac:dyDescent="0.25">
      <c r="B384" s="24" t="s">
        <v>132</v>
      </c>
      <c r="C384" s="25" t="s">
        <v>139</v>
      </c>
      <c r="D384" s="84">
        <v>39780</v>
      </c>
      <c r="E384" s="25" t="s">
        <v>152</v>
      </c>
      <c r="F384" s="25">
        <v>990</v>
      </c>
      <c r="G384" s="25">
        <v>25057</v>
      </c>
      <c r="H384" s="25">
        <v>10118</v>
      </c>
      <c r="I384" s="26">
        <v>14939</v>
      </c>
    </row>
    <row r="385" spans="2:9" x14ac:dyDescent="0.25">
      <c r="B385" s="27" t="s">
        <v>135</v>
      </c>
      <c r="C385" s="28" t="s">
        <v>133</v>
      </c>
      <c r="D385" s="85">
        <v>39122</v>
      </c>
      <c r="E385" s="28" t="s">
        <v>152</v>
      </c>
      <c r="F385" s="28">
        <v>840</v>
      </c>
      <c r="G385" s="28">
        <v>20227</v>
      </c>
      <c r="H385" s="28">
        <v>8585</v>
      </c>
      <c r="I385" s="29">
        <v>11642</v>
      </c>
    </row>
    <row r="386" spans="2:9" x14ac:dyDescent="0.25">
      <c r="B386" s="24" t="s">
        <v>135</v>
      </c>
      <c r="C386" s="25" t="s">
        <v>133</v>
      </c>
      <c r="D386" s="84">
        <v>39192</v>
      </c>
      <c r="E386" s="25" t="s">
        <v>152</v>
      </c>
      <c r="F386" s="25">
        <v>320</v>
      </c>
      <c r="G386" s="25">
        <v>8035</v>
      </c>
      <c r="H386" s="25">
        <v>3270</v>
      </c>
      <c r="I386" s="26">
        <v>4765</v>
      </c>
    </row>
    <row r="387" spans="2:9" x14ac:dyDescent="0.25">
      <c r="B387" s="27" t="s">
        <v>137</v>
      </c>
      <c r="C387" s="28" t="s">
        <v>133</v>
      </c>
      <c r="D387" s="85">
        <v>39283</v>
      </c>
      <c r="E387" s="28" t="s">
        <v>152</v>
      </c>
      <c r="F387" s="28">
        <v>300</v>
      </c>
      <c r="G387" s="28">
        <v>6378</v>
      </c>
      <c r="H387" s="28">
        <v>2952</v>
      </c>
      <c r="I387" s="29">
        <v>3426</v>
      </c>
    </row>
    <row r="388" spans="2:9" x14ac:dyDescent="0.25">
      <c r="B388" s="24" t="s">
        <v>135</v>
      </c>
      <c r="C388" s="25" t="s">
        <v>133</v>
      </c>
      <c r="D388" s="84">
        <v>39338</v>
      </c>
      <c r="E388" s="25" t="s">
        <v>152</v>
      </c>
      <c r="F388" s="25">
        <v>350</v>
      </c>
      <c r="G388" s="25">
        <v>6622</v>
      </c>
      <c r="H388" s="25">
        <v>2964</v>
      </c>
      <c r="I388" s="26">
        <v>3658</v>
      </c>
    </row>
    <row r="389" spans="2:9" x14ac:dyDescent="0.25">
      <c r="B389" s="27" t="s">
        <v>135</v>
      </c>
      <c r="C389" s="28" t="s">
        <v>133</v>
      </c>
      <c r="D389" s="85">
        <v>39413</v>
      </c>
      <c r="E389" s="28" t="s">
        <v>152</v>
      </c>
      <c r="F389" s="28">
        <v>1260</v>
      </c>
      <c r="G389" s="28">
        <v>29900</v>
      </c>
      <c r="H389" s="28">
        <v>12398</v>
      </c>
      <c r="I389" s="29">
        <v>17502</v>
      </c>
    </row>
    <row r="390" spans="2:9" x14ac:dyDescent="0.25">
      <c r="B390" s="24" t="s">
        <v>135</v>
      </c>
      <c r="C390" s="25" t="s">
        <v>133</v>
      </c>
      <c r="D390" s="84">
        <v>39534</v>
      </c>
      <c r="E390" s="25" t="s">
        <v>152</v>
      </c>
      <c r="F390" s="25">
        <v>275</v>
      </c>
      <c r="G390" s="25">
        <v>6910</v>
      </c>
      <c r="H390" s="25">
        <v>2812</v>
      </c>
      <c r="I390" s="26">
        <v>4098</v>
      </c>
    </row>
    <row r="391" spans="2:9" x14ac:dyDescent="0.25">
      <c r="B391" s="27" t="s">
        <v>137</v>
      </c>
      <c r="C391" s="28" t="s">
        <v>133</v>
      </c>
      <c r="D391" s="85">
        <v>39588</v>
      </c>
      <c r="E391" s="28" t="s">
        <v>152</v>
      </c>
      <c r="F391" s="28">
        <v>258</v>
      </c>
      <c r="G391" s="28">
        <v>5485</v>
      </c>
      <c r="H391" s="28">
        <v>2539</v>
      </c>
      <c r="I391" s="29">
        <v>2946</v>
      </c>
    </row>
    <row r="392" spans="2:9" x14ac:dyDescent="0.25">
      <c r="B392" s="24" t="s">
        <v>135</v>
      </c>
      <c r="C392" s="25" t="s">
        <v>133</v>
      </c>
      <c r="D392" s="84">
        <v>39682</v>
      </c>
      <c r="E392" s="25" t="s">
        <v>152</v>
      </c>
      <c r="F392" s="25">
        <v>1084</v>
      </c>
      <c r="G392" s="25">
        <v>25714</v>
      </c>
      <c r="H392" s="25">
        <v>10662</v>
      </c>
      <c r="I392" s="26">
        <v>15052</v>
      </c>
    </row>
    <row r="393" spans="2:9" x14ac:dyDescent="0.25">
      <c r="B393" s="27" t="s">
        <v>135</v>
      </c>
      <c r="C393" s="28" t="s">
        <v>133</v>
      </c>
      <c r="D393" s="85">
        <v>39765</v>
      </c>
      <c r="E393" s="28" t="s">
        <v>152</v>
      </c>
      <c r="F393" s="28">
        <v>722</v>
      </c>
      <c r="G393" s="28">
        <v>17395</v>
      </c>
      <c r="H393" s="28">
        <v>7383</v>
      </c>
      <c r="I393" s="29">
        <v>10012</v>
      </c>
    </row>
    <row r="394" spans="2:9" x14ac:dyDescent="0.25">
      <c r="B394" s="24" t="s">
        <v>135</v>
      </c>
      <c r="C394" s="25" t="s">
        <v>133</v>
      </c>
      <c r="D394" s="84">
        <v>39778</v>
      </c>
      <c r="E394" s="25" t="s">
        <v>152</v>
      </c>
      <c r="F394" s="25">
        <v>301</v>
      </c>
      <c r="G394" s="25">
        <v>5695</v>
      </c>
      <c r="H394" s="25">
        <v>2549</v>
      </c>
      <c r="I394" s="26">
        <v>3146</v>
      </c>
    </row>
    <row r="395" spans="2:9" x14ac:dyDescent="0.25">
      <c r="B395" s="27" t="s">
        <v>132</v>
      </c>
      <c r="C395" s="28" t="s">
        <v>140</v>
      </c>
      <c r="D395" s="85">
        <v>39176</v>
      </c>
      <c r="E395" s="28" t="s">
        <v>152</v>
      </c>
      <c r="F395" s="28">
        <v>720</v>
      </c>
      <c r="G395" s="28">
        <v>15242</v>
      </c>
      <c r="H395" s="28">
        <v>7085</v>
      </c>
      <c r="I395" s="29">
        <v>8157</v>
      </c>
    </row>
    <row r="396" spans="2:9" x14ac:dyDescent="0.25">
      <c r="B396" s="24" t="s">
        <v>137</v>
      </c>
      <c r="C396" s="25" t="s">
        <v>140</v>
      </c>
      <c r="D396" s="84">
        <v>39252</v>
      </c>
      <c r="E396" s="25" t="s">
        <v>152</v>
      </c>
      <c r="F396" s="25">
        <v>350</v>
      </c>
      <c r="G396" s="25">
        <v>7693</v>
      </c>
      <c r="H396" s="25">
        <v>3577</v>
      </c>
      <c r="I396" s="26">
        <v>4116</v>
      </c>
    </row>
    <row r="397" spans="2:9" x14ac:dyDescent="0.25">
      <c r="B397" s="27" t="s">
        <v>137</v>
      </c>
      <c r="C397" s="28" t="s">
        <v>140</v>
      </c>
      <c r="D397" s="85">
        <v>39328</v>
      </c>
      <c r="E397" s="28" t="s">
        <v>152</v>
      </c>
      <c r="F397" s="28">
        <v>120</v>
      </c>
      <c r="G397" s="28">
        <v>2210</v>
      </c>
      <c r="H397" s="28">
        <v>1016</v>
      </c>
      <c r="I397" s="29">
        <v>1194</v>
      </c>
    </row>
    <row r="398" spans="2:9" x14ac:dyDescent="0.25">
      <c r="B398" s="24" t="s">
        <v>137</v>
      </c>
      <c r="C398" s="25" t="s">
        <v>140</v>
      </c>
      <c r="D398" s="84">
        <v>39367</v>
      </c>
      <c r="E398" s="25" t="s">
        <v>152</v>
      </c>
      <c r="F398" s="25">
        <v>720</v>
      </c>
      <c r="G398" s="25">
        <v>14033</v>
      </c>
      <c r="H398" s="25">
        <v>6098</v>
      </c>
      <c r="I398" s="26">
        <v>7935</v>
      </c>
    </row>
    <row r="399" spans="2:9" x14ac:dyDescent="0.25">
      <c r="B399" s="27" t="s">
        <v>132</v>
      </c>
      <c r="C399" s="28" t="s">
        <v>140</v>
      </c>
      <c r="D399" s="85">
        <v>39623</v>
      </c>
      <c r="E399" s="28" t="s">
        <v>152</v>
      </c>
      <c r="F399" s="28">
        <v>576</v>
      </c>
      <c r="G399" s="28">
        <v>12194</v>
      </c>
      <c r="H399" s="28">
        <v>5668</v>
      </c>
      <c r="I399" s="29">
        <v>6526</v>
      </c>
    </row>
    <row r="400" spans="2:9" x14ac:dyDescent="0.25">
      <c r="B400" s="24" t="s">
        <v>137</v>
      </c>
      <c r="C400" s="25" t="s">
        <v>140</v>
      </c>
      <c r="D400" s="84">
        <v>39665</v>
      </c>
      <c r="E400" s="25" t="s">
        <v>152</v>
      </c>
      <c r="F400" s="25">
        <v>280</v>
      </c>
      <c r="G400" s="25">
        <v>6154</v>
      </c>
      <c r="H400" s="25">
        <v>2862</v>
      </c>
      <c r="I400" s="26">
        <v>3292</v>
      </c>
    </row>
    <row r="401" spans="2:9" x14ac:dyDescent="0.25">
      <c r="B401" s="27" t="s">
        <v>137</v>
      </c>
      <c r="C401" s="28" t="s">
        <v>140</v>
      </c>
      <c r="D401" s="85">
        <v>39702</v>
      </c>
      <c r="E401" s="28" t="s">
        <v>152</v>
      </c>
      <c r="F401" s="28">
        <v>96</v>
      </c>
      <c r="G401" s="28">
        <v>1768</v>
      </c>
      <c r="H401" s="28">
        <v>813</v>
      </c>
      <c r="I401" s="29">
        <v>955</v>
      </c>
    </row>
    <row r="402" spans="2:9" x14ac:dyDescent="0.25">
      <c r="B402" s="24" t="s">
        <v>137</v>
      </c>
      <c r="C402" s="25" t="s">
        <v>140</v>
      </c>
      <c r="D402" s="84">
        <v>39763</v>
      </c>
      <c r="E402" s="25" t="s">
        <v>152</v>
      </c>
      <c r="F402" s="25">
        <v>576</v>
      </c>
      <c r="G402" s="25">
        <v>11226</v>
      </c>
      <c r="H402" s="25">
        <v>4878</v>
      </c>
      <c r="I402" s="26">
        <v>6348</v>
      </c>
    </row>
    <row r="403" spans="2:9" x14ac:dyDescent="0.25">
      <c r="B403" s="27" t="s">
        <v>137</v>
      </c>
      <c r="C403" s="28" t="s">
        <v>141</v>
      </c>
      <c r="D403" s="85">
        <v>39224</v>
      </c>
      <c r="E403" s="28" t="s">
        <v>152</v>
      </c>
      <c r="F403" s="28">
        <v>360</v>
      </c>
      <c r="G403" s="28">
        <v>8492</v>
      </c>
      <c r="H403" s="28">
        <v>3542</v>
      </c>
      <c r="I403" s="29">
        <v>4950</v>
      </c>
    </row>
    <row r="404" spans="2:9" x14ac:dyDescent="0.25">
      <c r="B404" s="24" t="s">
        <v>135</v>
      </c>
      <c r="C404" s="25" t="s">
        <v>141</v>
      </c>
      <c r="D404" s="84">
        <v>39392</v>
      </c>
      <c r="E404" s="25" t="s">
        <v>152</v>
      </c>
      <c r="F404" s="25">
        <v>1350</v>
      </c>
      <c r="G404" s="25">
        <v>22883</v>
      </c>
      <c r="H404" s="25">
        <v>11435</v>
      </c>
      <c r="I404" s="26">
        <v>11448</v>
      </c>
    </row>
    <row r="405" spans="2:9" x14ac:dyDescent="0.25">
      <c r="B405" s="27" t="s">
        <v>135</v>
      </c>
      <c r="C405" s="28" t="s">
        <v>141</v>
      </c>
      <c r="D405" s="85">
        <v>39500</v>
      </c>
      <c r="E405" s="28" t="s">
        <v>152</v>
      </c>
      <c r="F405" s="28">
        <v>1620</v>
      </c>
      <c r="G405" s="28">
        <v>27460</v>
      </c>
      <c r="H405" s="28">
        <v>13722</v>
      </c>
      <c r="I405" s="29">
        <v>13738</v>
      </c>
    </row>
    <row r="406" spans="2:9" x14ac:dyDescent="0.25">
      <c r="B406" s="24" t="s">
        <v>137</v>
      </c>
      <c r="C406" s="25" t="s">
        <v>141</v>
      </c>
      <c r="D406" s="84">
        <v>39758</v>
      </c>
      <c r="E406" s="25" t="s">
        <v>152</v>
      </c>
      <c r="F406" s="25">
        <v>432</v>
      </c>
      <c r="G406" s="25">
        <v>10190</v>
      </c>
      <c r="H406" s="25">
        <v>4250</v>
      </c>
      <c r="I406" s="26">
        <v>5940</v>
      </c>
    </row>
    <row r="407" spans="2:9" x14ac:dyDescent="0.25">
      <c r="B407" s="27" t="s">
        <v>135</v>
      </c>
      <c r="C407" s="28" t="s">
        <v>134</v>
      </c>
      <c r="D407" s="85">
        <v>39100</v>
      </c>
      <c r="E407" s="28" t="s">
        <v>152</v>
      </c>
      <c r="F407" s="28">
        <v>90</v>
      </c>
      <c r="G407" s="28">
        <v>1615</v>
      </c>
      <c r="H407" s="28">
        <v>762</v>
      </c>
      <c r="I407" s="29">
        <v>853</v>
      </c>
    </row>
    <row r="408" spans="2:9" x14ac:dyDescent="0.25">
      <c r="B408" s="24" t="s">
        <v>132</v>
      </c>
      <c r="C408" s="25" t="s">
        <v>134</v>
      </c>
      <c r="D408" s="84">
        <v>39119</v>
      </c>
      <c r="E408" s="25" t="s">
        <v>152</v>
      </c>
      <c r="F408" s="25">
        <v>800</v>
      </c>
      <c r="G408" s="25">
        <v>18304</v>
      </c>
      <c r="H408" s="25">
        <v>8176</v>
      </c>
      <c r="I408" s="26">
        <v>10128</v>
      </c>
    </row>
    <row r="409" spans="2:9" x14ac:dyDescent="0.25">
      <c r="B409" s="27" t="s">
        <v>135</v>
      </c>
      <c r="C409" s="28" t="s">
        <v>134</v>
      </c>
      <c r="D409" s="85">
        <v>39133</v>
      </c>
      <c r="E409" s="28" t="s">
        <v>152</v>
      </c>
      <c r="F409" s="28">
        <v>700</v>
      </c>
      <c r="G409" s="28">
        <v>14273</v>
      </c>
      <c r="H409" s="28">
        <v>6888</v>
      </c>
      <c r="I409" s="29">
        <v>7385</v>
      </c>
    </row>
    <row r="410" spans="2:9" x14ac:dyDescent="0.25">
      <c r="B410" s="24" t="s">
        <v>137</v>
      </c>
      <c r="C410" s="25" t="s">
        <v>134</v>
      </c>
      <c r="D410" s="84">
        <v>39153</v>
      </c>
      <c r="E410" s="25" t="s">
        <v>152</v>
      </c>
      <c r="F410" s="25">
        <v>280</v>
      </c>
      <c r="G410" s="25">
        <v>5774</v>
      </c>
      <c r="H410" s="25">
        <v>2862</v>
      </c>
      <c r="I410" s="26">
        <v>2912</v>
      </c>
    </row>
    <row r="411" spans="2:9" x14ac:dyDescent="0.25">
      <c r="B411" s="27" t="s">
        <v>132</v>
      </c>
      <c r="C411" s="28" t="s">
        <v>134</v>
      </c>
      <c r="D411" s="85">
        <v>39385</v>
      </c>
      <c r="E411" s="28" t="s">
        <v>152</v>
      </c>
      <c r="F411" s="28">
        <v>390</v>
      </c>
      <c r="G411" s="28">
        <v>7823</v>
      </c>
      <c r="H411" s="28">
        <v>3838</v>
      </c>
      <c r="I411" s="29">
        <v>3985</v>
      </c>
    </row>
    <row r="412" spans="2:9" x14ac:dyDescent="0.25">
      <c r="B412" s="24" t="s">
        <v>132</v>
      </c>
      <c r="C412" s="25" t="s">
        <v>134</v>
      </c>
      <c r="D412" s="84">
        <v>39435</v>
      </c>
      <c r="E412" s="25" t="s">
        <v>152</v>
      </c>
      <c r="F412" s="25">
        <v>560</v>
      </c>
      <c r="G412" s="25">
        <v>11939</v>
      </c>
      <c r="H412" s="25">
        <v>5510</v>
      </c>
      <c r="I412" s="26">
        <v>6429</v>
      </c>
    </row>
    <row r="413" spans="2:9" x14ac:dyDescent="0.25">
      <c r="B413" s="27" t="s">
        <v>135</v>
      </c>
      <c r="C413" s="28" t="s">
        <v>134</v>
      </c>
      <c r="D413" s="85">
        <v>39437</v>
      </c>
      <c r="E413" s="28" t="s">
        <v>152</v>
      </c>
      <c r="F413" s="28">
        <v>800</v>
      </c>
      <c r="G413" s="28">
        <v>16016</v>
      </c>
      <c r="H413" s="28">
        <v>7872</v>
      </c>
      <c r="I413" s="29">
        <v>8144</v>
      </c>
    </row>
    <row r="414" spans="2:9" x14ac:dyDescent="0.25">
      <c r="B414" s="24" t="s">
        <v>135</v>
      </c>
      <c r="C414" s="25" t="s">
        <v>134</v>
      </c>
      <c r="D414" s="84">
        <v>39444</v>
      </c>
      <c r="E414" s="25" t="s">
        <v>152</v>
      </c>
      <c r="F414" s="25">
        <v>400</v>
      </c>
      <c r="G414" s="25">
        <v>9328</v>
      </c>
      <c r="H414" s="25">
        <v>3936</v>
      </c>
      <c r="I414" s="26">
        <v>5392</v>
      </c>
    </row>
    <row r="415" spans="2:9" x14ac:dyDescent="0.25">
      <c r="B415" s="27" t="s">
        <v>135</v>
      </c>
      <c r="C415" s="28" t="s">
        <v>134</v>
      </c>
      <c r="D415" s="85">
        <v>39476</v>
      </c>
      <c r="E415" s="28" t="s">
        <v>152</v>
      </c>
      <c r="F415" s="28">
        <v>66</v>
      </c>
      <c r="G415" s="28">
        <v>1179</v>
      </c>
      <c r="H415" s="28">
        <v>556</v>
      </c>
      <c r="I415" s="29">
        <v>623</v>
      </c>
    </row>
    <row r="416" spans="2:9" x14ac:dyDescent="0.25">
      <c r="B416" s="24" t="s">
        <v>132</v>
      </c>
      <c r="C416" s="25" t="s">
        <v>134</v>
      </c>
      <c r="D416" s="84">
        <v>39505</v>
      </c>
      <c r="E416" s="25" t="s">
        <v>152</v>
      </c>
      <c r="F416" s="25">
        <v>409</v>
      </c>
      <c r="G416" s="25">
        <v>8715</v>
      </c>
      <c r="H416" s="25">
        <v>4022</v>
      </c>
      <c r="I416" s="26">
        <v>4693</v>
      </c>
    </row>
    <row r="417" spans="2:9" x14ac:dyDescent="0.25">
      <c r="B417" s="27" t="s">
        <v>137</v>
      </c>
      <c r="C417" s="28" t="s">
        <v>134</v>
      </c>
      <c r="D417" s="85">
        <v>39528</v>
      </c>
      <c r="E417" s="28" t="s">
        <v>152</v>
      </c>
      <c r="F417" s="28">
        <v>204</v>
      </c>
      <c r="G417" s="28">
        <v>4215</v>
      </c>
      <c r="H417" s="28">
        <v>2089</v>
      </c>
      <c r="I417" s="29">
        <v>2126</v>
      </c>
    </row>
    <row r="418" spans="2:9" x14ac:dyDescent="0.25">
      <c r="B418" s="24" t="s">
        <v>132</v>
      </c>
      <c r="C418" s="25" t="s">
        <v>134</v>
      </c>
      <c r="D418" s="84">
        <v>39619</v>
      </c>
      <c r="E418" s="25" t="s">
        <v>152</v>
      </c>
      <c r="F418" s="25">
        <v>285</v>
      </c>
      <c r="G418" s="25">
        <v>5711</v>
      </c>
      <c r="H418" s="25">
        <v>2802</v>
      </c>
      <c r="I418" s="26">
        <v>2909</v>
      </c>
    </row>
    <row r="419" spans="2:9" x14ac:dyDescent="0.25">
      <c r="B419" s="27" t="s">
        <v>135</v>
      </c>
      <c r="C419" s="28" t="s">
        <v>134</v>
      </c>
      <c r="D419" s="85">
        <v>39632</v>
      </c>
      <c r="E419" s="28" t="s">
        <v>152</v>
      </c>
      <c r="F419" s="28">
        <v>511</v>
      </c>
      <c r="G419" s="28">
        <v>10419</v>
      </c>
      <c r="H419" s="28">
        <v>5028</v>
      </c>
      <c r="I419" s="29">
        <v>5391</v>
      </c>
    </row>
    <row r="420" spans="2:9" x14ac:dyDescent="0.25">
      <c r="B420" s="24" t="s">
        <v>135</v>
      </c>
      <c r="C420" s="25" t="s">
        <v>134</v>
      </c>
      <c r="D420" s="84">
        <v>39674</v>
      </c>
      <c r="E420" s="25" t="s">
        <v>152</v>
      </c>
      <c r="F420" s="25">
        <v>584</v>
      </c>
      <c r="G420" s="25">
        <v>11692</v>
      </c>
      <c r="H420" s="25">
        <v>5747</v>
      </c>
      <c r="I420" s="26">
        <v>5945</v>
      </c>
    </row>
    <row r="421" spans="2:9" x14ac:dyDescent="0.25">
      <c r="B421" s="27" t="s">
        <v>135</v>
      </c>
      <c r="C421" s="28" t="s">
        <v>134</v>
      </c>
      <c r="D421" s="85">
        <v>39743</v>
      </c>
      <c r="E421" s="28" t="s">
        <v>152</v>
      </c>
      <c r="F421" s="28">
        <v>292</v>
      </c>
      <c r="G421" s="28">
        <v>6809</v>
      </c>
      <c r="H421" s="28">
        <v>2873</v>
      </c>
      <c r="I421" s="29">
        <v>3936</v>
      </c>
    </row>
    <row r="422" spans="2:9" x14ac:dyDescent="0.25">
      <c r="B422" s="24" t="s">
        <v>132</v>
      </c>
      <c r="C422" s="25" t="s">
        <v>134</v>
      </c>
      <c r="D422" s="84">
        <v>39752</v>
      </c>
      <c r="E422" s="25" t="s">
        <v>152</v>
      </c>
      <c r="F422" s="25">
        <v>584</v>
      </c>
      <c r="G422" s="25">
        <v>13362</v>
      </c>
      <c r="H422" s="25">
        <v>5968</v>
      </c>
      <c r="I422" s="26">
        <v>7394</v>
      </c>
    </row>
    <row r="423" spans="2:9" x14ac:dyDescent="0.25">
      <c r="B423" s="27" t="s">
        <v>137</v>
      </c>
      <c r="C423" s="28" t="s">
        <v>142</v>
      </c>
      <c r="D423" s="85">
        <v>39147</v>
      </c>
      <c r="E423" s="28" t="s">
        <v>152</v>
      </c>
      <c r="F423" s="28">
        <v>1500</v>
      </c>
      <c r="G423" s="28">
        <v>30465</v>
      </c>
      <c r="H423" s="28">
        <v>12705</v>
      </c>
      <c r="I423" s="29">
        <v>17760</v>
      </c>
    </row>
    <row r="424" spans="2:9" x14ac:dyDescent="0.25">
      <c r="B424" s="24" t="s">
        <v>135</v>
      </c>
      <c r="C424" s="25" t="s">
        <v>142</v>
      </c>
      <c r="D424" s="84">
        <v>39155</v>
      </c>
      <c r="E424" s="25" t="s">
        <v>152</v>
      </c>
      <c r="F424" s="25">
        <v>900</v>
      </c>
      <c r="G424" s="25">
        <v>21546</v>
      </c>
      <c r="H424" s="25">
        <v>8856</v>
      </c>
      <c r="I424" s="26">
        <v>12690</v>
      </c>
    </row>
    <row r="425" spans="2:9" x14ac:dyDescent="0.25">
      <c r="B425" s="27" t="s">
        <v>135</v>
      </c>
      <c r="C425" s="28" t="s">
        <v>142</v>
      </c>
      <c r="D425" s="85">
        <v>39227</v>
      </c>
      <c r="E425" s="28" t="s">
        <v>152</v>
      </c>
      <c r="F425" s="28">
        <v>260</v>
      </c>
      <c r="G425" s="28">
        <v>5772</v>
      </c>
      <c r="H425" s="28">
        <v>2657</v>
      </c>
      <c r="I425" s="29">
        <v>3115</v>
      </c>
    </row>
    <row r="426" spans="2:9" x14ac:dyDescent="0.25">
      <c r="B426" s="24" t="s">
        <v>137</v>
      </c>
      <c r="C426" s="25" t="s">
        <v>142</v>
      </c>
      <c r="D426" s="84">
        <v>39374</v>
      </c>
      <c r="E426" s="25" t="s">
        <v>152</v>
      </c>
      <c r="F426" s="25">
        <v>810</v>
      </c>
      <c r="G426" s="25">
        <v>17156</v>
      </c>
      <c r="H426" s="25">
        <v>8278</v>
      </c>
      <c r="I426" s="26">
        <v>8878</v>
      </c>
    </row>
    <row r="427" spans="2:9" x14ac:dyDescent="0.25">
      <c r="B427" s="27" t="s">
        <v>137</v>
      </c>
      <c r="C427" s="28" t="s">
        <v>142</v>
      </c>
      <c r="D427" s="85">
        <v>39399</v>
      </c>
      <c r="E427" s="28" t="s">
        <v>152</v>
      </c>
      <c r="F427" s="28">
        <v>600</v>
      </c>
      <c r="G427" s="28">
        <v>12318</v>
      </c>
      <c r="H427" s="28">
        <v>5082</v>
      </c>
      <c r="I427" s="29">
        <v>7236</v>
      </c>
    </row>
    <row r="428" spans="2:9" x14ac:dyDescent="0.25">
      <c r="B428" s="24" t="s">
        <v>137</v>
      </c>
      <c r="C428" s="25" t="s">
        <v>142</v>
      </c>
      <c r="D428" s="84">
        <v>39405</v>
      </c>
      <c r="E428" s="25" t="s">
        <v>152</v>
      </c>
      <c r="F428" s="25">
        <v>300</v>
      </c>
      <c r="G428" s="25">
        <v>7107</v>
      </c>
      <c r="H428" s="25">
        <v>2952</v>
      </c>
      <c r="I428" s="26">
        <v>4155</v>
      </c>
    </row>
    <row r="429" spans="2:9" x14ac:dyDescent="0.25">
      <c r="B429" s="27" t="s">
        <v>137</v>
      </c>
      <c r="C429" s="28" t="s">
        <v>142</v>
      </c>
      <c r="D429" s="85">
        <v>39583</v>
      </c>
      <c r="E429" s="28" t="s">
        <v>152</v>
      </c>
      <c r="F429" s="28">
        <v>745</v>
      </c>
      <c r="G429" s="28">
        <v>15784</v>
      </c>
      <c r="H429" s="28">
        <v>7616</v>
      </c>
      <c r="I429" s="29">
        <v>8168</v>
      </c>
    </row>
    <row r="430" spans="2:9" x14ac:dyDescent="0.25">
      <c r="B430" s="24" t="s">
        <v>137</v>
      </c>
      <c r="C430" s="25" t="s">
        <v>142</v>
      </c>
      <c r="D430" s="84">
        <v>39583</v>
      </c>
      <c r="E430" s="25" t="s">
        <v>152</v>
      </c>
      <c r="F430" s="25">
        <v>276</v>
      </c>
      <c r="G430" s="25">
        <v>6538</v>
      </c>
      <c r="H430" s="25">
        <v>2716</v>
      </c>
      <c r="I430" s="26">
        <v>3822</v>
      </c>
    </row>
    <row r="431" spans="2:9" x14ac:dyDescent="0.25">
      <c r="B431" s="27" t="s">
        <v>137</v>
      </c>
      <c r="C431" s="28" t="s">
        <v>142</v>
      </c>
      <c r="D431" s="85">
        <v>39715</v>
      </c>
      <c r="E431" s="28" t="s">
        <v>152</v>
      </c>
      <c r="F431" s="28">
        <v>552</v>
      </c>
      <c r="G431" s="28">
        <v>11333</v>
      </c>
      <c r="H431" s="28">
        <v>4675</v>
      </c>
      <c r="I431" s="29">
        <v>6658</v>
      </c>
    </row>
    <row r="432" spans="2:9" x14ac:dyDescent="0.25">
      <c r="B432" s="24" t="s">
        <v>135</v>
      </c>
      <c r="C432" s="25" t="s">
        <v>142</v>
      </c>
      <c r="D432" s="84">
        <v>39764</v>
      </c>
      <c r="E432" s="25" t="s">
        <v>152</v>
      </c>
      <c r="F432" s="25">
        <v>828</v>
      </c>
      <c r="G432" s="25">
        <v>19822</v>
      </c>
      <c r="H432" s="25">
        <v>8148</v>
      </c>
      <c r="I432" s="26">
        <v>11674</v>
      </c>
    </row>
    <row r="433" spans="2:9" x14ac:dyDescent="0.25">
      <c r="B433" s="27" t="s">
        <v>135</v>
      </c>
      <c r="C433" s="28" t="s">
        <v>142</v>
      </c>
      <c r="D433" s="85">
        <v>39777</v>
      </c>
      <c r="E433" s="28" t="s">
        <v>152</v>
      </c>
      <c r="F433" s="28">
        <v>239</v>
      </c>
      <c r="G433" s="28">
        <v>5310</v>
      </c>
      <c r="H433" s="28">
        <v>2444</v>
      </c>
      <c r="I433" s="29">
        <v>2866</v>
      </c>
    </row>
    <row r="434" spans="2:9" x14ac:dyDescent="0.25">
      <c r="B434" s="24" t="s">
        <v>137</v>
      </c>
      <c r="C434" s="25" t="s">
        <v>142</v>
      </c>
      <c r="D434" s="84">
        <v>39784</v>
      </c>
      <c r="E434" s="25" t="s">
        <v>152</v>
      </c>
      <c r="F434" s="25">
        <v>1380</v>
      </c>
      <c r="G434" s="25">
        <v>28028</v>
      </c>
      <c r="H434" s="25">
        <v>11689</v>
      </c>
      <c r="I434" s="26">
        <v>16339</v>
      </c>
    </row>
    <row r="435" spans="2:9" x14ac:dyDescent="0.25">
      <c r="B435" s="27" t="s">
        <v>132</v>
      </c>
      <c r="C435" s="28" t="s">
        <v>136</v>
      </c>
      <c r="D435" s="85">
        <v>39127</v>
      </c>
      <c r="E435" s="28" t="s">
        <v>152</v>
      </c>
      <c r="F435" s="28">
        <v>300</v>
      </c>
      <c r="G435" s="28">
        <v>6765</v>
      </c>
      <c r="H435" s="28">
        <v>3066</v>
      </c>
      <c r="I435" s="29">
        <v>3699</v>
      </c>
    </row>
    <row r="436" spans="2:9" x14ac:dyDescent="0.25">
      <c r="B436" s="24" t="s">
        <v>137</v>
      </c>
      <c r="C436" s="25" t="s">
        <v>136</v>
      </c>
      <c r="D436" s="84">
        <v>39395</v>
      </c>
      <c r="E436" s="25" t="s">
        <v>152</v>
      </c>
      <c r="F436" s="25">
        <v>420</v>
      </c>
      <c r="G436" s="25">
        <v>10504</v>
      </c>
      <c r="H436" s="25">
        <v>4292</v>
      </c>
      <c r="I436" s="26">
        <v>6212</v>
      </c>
    </row>
    <row r="437" spans="2:9" x14ac:dyDescent="0.25">
      <c r="B437" s="27" t="s">
        <v>132</v>
      </c>
      <c r="C437" s="28" t="s">
        <v>136</v>
      </c>
      <c r="D437" s="85">
        <v>39500</v>
      </c>
      <c r="E437" s="28" t="s">
        <v>152</v>
      </c>
      <c r="F437" s="28">
        <v>309</v>
      </c>
      <c r="G437" s="28">
        <v>6968</v>
      </c>
      <c r="H437" s="28">
        <v>3158</v>
      </c>
      <c r="I437" s="29">
        <v>3810</v>
      </c>
    </row>
    <row r="438" spans="2:9" x14ac:dyDescent="0.25">
      <c r="B438" s="24" t="s">
        <v>137</v>
      </c>
      <c r="C438" s="25" t="s">
        <v>136</v>
      </c>
      <c r="D438" s="84">
        <v>39791</v>
      </c>
      <c r="E438" s="25" t="s">
        <v>152</v>
      </c>
      <c r="F438" s="25">
        <v>433</v>
      </c>
      <c r="G438" s="25">
        <v>10819</v>
      </c>
      <c r="H438" s="25">
        <v>4421</v>
      </c>
      <c r="I438" s="26">
        <v>6398</v>
      </c>
    </row>
    <row r="439" spans="2:9" x14ac:dyDescent="0.25">
      <c r="B439" s="27" t="s">
        <v>137</v>
      </c>
      <c r="C439" s="28" t="s">
        <v>143</v>
      </c>
      <c r="D439" s="85">
        <v>39160</v>
      </c>
      <c r="E439" s="28" t="s">
        <v>152</v>
      </c>
      <c r="F439" s="28">
        <v>140</v>
      </c>
      <c r="G439" s="28">
        <v>3361</v>
      </c>
      <c r="H439" s="28">
        <v>1431</v>
      </c>
      <c r="I439" s="29">
        <v>1930</v>
      </c>
    </row>
    <row r="440" spans="2:9" x14ac:dyDescent="0.25">
      <c r="B440" s="24" t="s">
        <v>135</v>
      </c>
      <c r="C440" s="25" t="s">
        <v>143</v>
      </c>
      <c r="D440" s="84">
        <v>39234</v>
      </c>
      <c r="E440" s="25" t="s">
        <v>152</v>
      </c>
      <c r="F440" s="25">
        <v>110</v>
      </c>
      <c r="G440" s="25">
        <v>1914</v>
      </c>
      <c r="H440" s="25">
        <v>932</v>
      </c>
      <c r="I440" s="26">
        <v>982</v>
      </c>
    </row>
    <row r="441" spans="2:9" x14ac:dyDescent="0.25">
      <c r="B441" s="27" t="s">
        <v>132</v>
      </c>
      <c r="C441" s="28" t="s">
        <v>143</v>
      </c>
      <c r="D441" s="85">
        <v>39237</v>
      </c>
      <c r="E441" s="28" t="s">
        <v>152</v>
      </c>
      <c r="F441" s="28">
        <v>840</v>
      </c>
      <c r="G441" s="28">
        <v>16094</v>
      </c>
      <c r="H441" s="28">
        <v>7115</v>
      </c>
      <c r="I441" s="29">
        <v>8979</v>
      </c>
    </row>
    <row r="442" spans="2:9" x14ac:dyDescent="0.25">
      <c r="B442" s="24" t="s">
        <v>137</v>
      </c>
      <c r="C442" s="25" t="s">
        <v>143</v>
      </c>
      <c r="D442" s="84">
        <v>39295</v>
      </c>
      <c r="E442" s="25" t="s">
        <v>152</v>
      </c>
      <c r="F442" s="25">
        <v>280</v>
      </c>
      <c r="G442" s="25">
        <v>5869</v>
      </c>
      <c r="H442" s="25">
        <v>2372</v>
      </c>
      <c r="I442" s="26">
        <v>3497</v>
      </c>
    </row>
    <row r="443" spans="2:9" x14ac:dyDescent="0.25">
      <c r="B443" s="27" t="s">
        <v>137</v>
      </c>
      <c r="C443" s="28" t="s">
        <v>143</v>
      </c>
      <c r="D443" s="85">
        <v>39335</v>
      </c>
      <c r="E443" s="28" t="s">
        <v>152</v>
      </c>
      <c r="F443" s="28">
        <v>480</v>
      </c>
      <c r="G443" s="28">
        <v>10152</v>
      </c>
      <c r="H443" s="28">
        <v>4723</v>
      </c>
      <c r="I443" s="29">
        <v>5429</v>
      </c>
    </row>
    <row r="444" spans="2:9" x14ac:dyDescent="0.25">
      <c r="B444" s="24" t="s">
        <v>137</v>
      </c>
      <c r="C444" s="25" t="s">
        <v>143</v>
      </c>
      <c r="D444" s="84">
        <v>39462</v>
      </c>
      <c r="E444" s="25" t="s">
        <v>152</v>
      </c>
      <c r="F444" s="25">
        <v>353</v>
      </c>
      <c r="G444" s="25">
        <v>7395</v>
      </c>
      <c r="H444" s="25">
        <v>2989</v>
      </c>
      <c r="I444" s="26">
        <v>4406</v>
      </c>
    </row>
    <row r="445" spans="2:9" x14ac:dyDescent="0.25">
      <c r="B445" s="27" t="s">
        <v>137</v>
      </c>
      <c r="C445" s="28" t="s">
        <v>143</v>
      </c>
      <c r="D445" s="85">
        <v>39573</v>
      </c>
      <c r="E445" s="28" t="s">
        <v>152</v>
      </c>
      <c r="F445" s="28">
        <v>605</v>
      </c>
      <c r="G445" s="28">
        <v>12792</v>
      </c>
      <c r="H445" s="28">
        <v>5951</v>
      </c>
      <c r="I445" s="29">
        <v>6841</v>
      </c>
    </row>
    <row r="446" spans="2:9" x14ac:dyDescent="0.25">
      <c r="B446" s="24" t="s">
        <v>132</v>
      </c>
      <c r="C446" s="25" t="s">
        <v>143</v>
      </c>
      <c r="D446" s="84">
        <v>39631</v>
      </c>
      <c r="E446" s="25" t="s">
        <v>152</v>
      </c>
      <c r="F446" s="25">
        <v>1058</v>
      </c>
      <c r="G446" s="25">
        <v>20278</v>
      </c>
      <c r="H446" s="25">
        <v>8965</v>
      </c>
      <c r="I446" s="26">
        <v>11313</v>
      </c>
    </row>
    <row r="447" spans="2:9" x14ac:dyDescent="0.25">
      <c r="B447" s="27" t="s">
        <v>137</v>
      </c>
      <c r="C447" s="28" t="s">
        <v>143</v>
      </c>
      <c r="D447" s="85">
        <v>39673</v>
      </c>
      <c r="E447" s="28" t="s">
        <v>152</v>
      </c>
      <c r="F447" s="28">
        <v>176</v>
      </c>
      <c r="G447" s="28">
        <v>4235</v>
      </c>
      <c r="H447" s="28">
        <v>1803</v>
      </c>
      <c r="I447" s="29">
        <v>2432</v>
      </c>
    </row>
    <row r="448" spans="2:9" x14ac:dyDescent="0.25">
      <c r="B448" s="24" t="s">
        <v>135</v>
      </c>
      <c r="C448" s="25" t="s">
        <v>143</v>
      </c>
      <c r="D448" s="84">
        <v>39756</v>
      </c>
      <c r="E448" s="25" t="s">
        <v>152</v>
      </c>
      <c r="F448" s="25">
        <v>139</v>
      </c>
      <c r="G448" s="25">
        <v>2412</v>
      </c>
      <c r="H448" s="25">
        <v>1174</v>
      </c>
      <c r="I448" s="26">
        <v>1238</v>
      </c>
    </row>
    <row r="449" spans="2:9" x14ac:dyDescent="0.25">
      <c r="B449" s="27" t="s">
        <v>137</v>
      </c>
      <c r="C449" s="28" t="s">
        <v>138</v>
      </c>
      <c r="D449" s="85">
        <v>39225</v>
      </c>
      <c r="E449" s="28" t="s">
        <v>152</v>
      </c>
      <c r="F449" s="28">
        <v>640</v>
      </c>
      <c r="G449" s="28">
        <v>13030</v>
      </c>
      <c r="H449" s="28">
        <v>5421</v>
      </c>
      <c r="I449" s="29">
        <v>7609</v>
      </c>
    </row>
    <row r="450" spans="2:9" x14ac:dyDescent="0.25">
      <c r="B450" s="24" t="s">
        <v>137</v>
      </c>
      <c r="C450" s="25" t="s">
        <v>138</v>
      </c>
      <c r="D450" s="84">
        <v>39234</v>
      </c>
      <c r="E450" s="25" t="s">
        <v>152</v>
      </c>
      <c r="F450" s="25">
        <v>450</v>
      </c>
      <c r="G450" s="25">
        <v>10521</v>
      </c>
      <c r="H450" s="25">
        <v>4599</v>
      </c>
      <c r="I450" s="26">
        <v>5922</v>
      </c>
    </row>
    <row r="451" spans="2:9" x14ac:dyDescent="0.25">
      <c r="B451" s="27" t="s">
        <v>132</v>
      </c>
      <c r="C451" s="28" t="s">
        <v>138</v>
      </c>
      <c r="D451" s="85">
        <v>39311</v>
      </c>
      <c r="E451" s="28" t="s">
        <v>152</v>
      </c>
      <c r="F451" s="28">
        <v>390</v>
      </c>
      <c r="G451" s="28">
        <v>8479</v>
      </c>
      <c r="H451" s="28">
        <v>3838</v>
      </c>
      <c r="I451" s="29">
        <v>4641</v>
      </c>
    </row>
    <row r="452" spans="2:9" x14ac:dyDescent="0.25">
      <c r="B452" s="24" t="s">
        <v>137</v>
      </c>
      <c r="C452" s="25" t="s">
        <v>138</v>
      </c>
      <c r="D452" s="84">
        <v>39398</v>
      </c>
      <c r="E452" s="25" t="s">
        <v>152</v>
      </c>
      <c r="F452" s="25">
        <v>270</v>
      </c>
      <c r="G452" s="25">
        <v>4833</v>
      </c>
      <c r="H452" s="25">
        <v>2287</v>
      </c>
      <c r="I452" s="26">
        <v>2546</v>
      </c>
    </row>
    <row r="453" spans="2:9" x14ac:dyDescent="0.25">
      <c r="B453" s="27" t="s">
        <v>137</v>
      </c>
      <c r="C453" s="28" t="s">
        <v>138</v>
      </c>
      <c r="D453" s="85">
        <v>39490</v>
      </c>
      <c r="E453" s="28" t="s">
        <v>152</v>
      </c>
      <c r="F453" s="28">
        <v>211</v>
      </c>
      <c r="G453" s="28">
        <v>3770</v>
      </c>
      <c r="H453" s="28">
        <v>1784</v>
      </c>
      <c r="I453" s="29">
        <v>1986</v>
      </c>
    </row>
    <row r="454" spans="2:9" x14ac:dyDescent="0.25">
      <c r="B454" s="24" t="s">
        <v>137</v>
      </c>
      <c r="C454" s="25" t="s">
        <v>138</v>
      </c>
      <c r="D454" s="84">
        <v>39548</v>
      </c>
      <c r="E454" s="25" t="s">
        <v>152</v>
      </c>
      <c r="F454" s="25">
        <v>499</v>
      </c>
      <c r="G454" s="25">
        <v>10163</v>
      </c>
      <c r="H454" s="25">
        <v>4228</v>
      </c>
      <c r="I454" s="26">
        <v>5935</v>
      </c>
    </row>
    <row r="455" spans="2:9" x14ac:dyDescent="0.25">
      <c r="B455" s="27" t="s">
        <v>137</v>
      </c>
      <c r="C455" s="28" t="s">
        <v>138</v>
      </c>
      <c r="D455" s="85">
        <v>39626</v>
      </c>
      <c r="E455" s="28" t="s">
        <v>152</v>
      </c>
      <c r="F455" s="28">
        <v>351</v>
      </c>
      <c r="G455" s="28">
        <v>8206</v>
      </c>
      <c r="H455" s="28">
        <v>3587</v>
      </c>
      <c r="I455" s="29">
        <v>4619</v>
      </c>
    </row>
    <row r="456" spans="2:9" x14ac:dyDescent="0.25">
      <c r="B456" s="24" t="s">
        <v>132</v>
      </c>
      <c r="C456" s="25" t="s">
        <v>138</v>
      </c>
      <c r="D456" s="84">
        <v>39631</v>
      </c>
      <c r="E456" s="25" t="s">
        <v>152</v>
      </c>
      <c r="F456" s="25">
        <v>304</v>
      </c>
      <c r="G456" s="25">
        <v>6614</v>
      </c>
      <c r="H456" s="25">
        <v>2994</v>
      </c>
      <c r="I456" s="26">
        <v>3620</v>
      </c>
    </row>
    <row r="457" spans="2:9" x14ac:dyDescent="0.25">
      <c r="B457" s="27" t="s">
        <v>132</v>
      </c>
      <c r="C457" s="28" t="s">
        <v>144</v>
      </c>
      <c r="D457" s="85">
        <v>39402</v>
      </c>
      <c r="E457" s="28" t="s">
        <v>152</v>
      </c>
      <c r="F457" s="28">
        <v>630</v>
      </c>
      <c r="G457" s="28">
        <v>15284</v>
      </c>
      <c r="H457" s="28">
        <v>6439</v>
      </c>
      <c r="I457" s="29">
        <v>8845</v>
      </c>
    </row>
    <row r="458" spans="2:9" x14ac:dyDescent="0.25">
      <c r="B458" s="24" t="s">
        <v>132</v>
      </c>
      <c r="C458" s="25" t="s">
        <v>144</v>
      </c>
      <c r="D458" s="84">
        <v>39689</v>
      </c>
      <c r="E458" s="25" t="s">
        <v>152</v>
      </c>
      <c r="F458" s="25">
        <v>775</v>
      </c>
      <c r="G458" s="25">
        <v>18799</v>
      </c>
      <c r="H458" s="25">
        <v>7920</v>
      </c>
      <c r="I458" s="26">
        <v>10879</v>
      </c>
    </row>
    <row r="459" spans="2:9" x14ac:dyDescent="0.25">
      <c r="B459" s="27" t="s">
        <v>132</v>
      </c>
      <c r="C459" s="28" t="s">
        <v>134</v>
      </c>
      <c r="D459" s="85">
        <v>39196</v>
      </c>
      <c r="E459" s="28" t="s">
        <v>153</v>
      </c>
      <c r="F459" s="28">
        <v>480</v>
      </c>
      <c r="G459" s="28">
        <v>11606</v>
      </c>
      <c r="H459" s="28">
        <v>4723</v>
      </c>
      <c r="I459" s="29">
        <v>6883</v>
      </c>
    </row>
    <row r="460" spans="2:9" x14ac:dyDescent="0.25">
      <c r="B460" s="24" t="s">
        <v>135</v>
      </c>
      <c r="C460" s="25" t="s">
        <v>134</v>
      </c>
      <c r="D460" s="84">
        <v>39279</v>
      </c>
      <c r="E460" s="25" t="s">
        <v>153</v>
      </c>
      <c r="F460" s="25">
        <v>720</v>
      </c>
      <c r="G460" s="25">
        <v>13781</v>
      </c>
      <c r="H460" s="25">
        <v>6098</v>
      </c>
      <c r="I460" s="26">
        <v>7683</v>
      </c>
    </row>
    <row r="461" spans="2:9" x14ac:dyDescent="0.25">
      <c r="B461" s="27" t="s">
        <v>132</v>
      </c>
      <c r="C461" s="28" t="s">
        <v>134</v>
      </c>
      <c r="D461" s="85">
        <v>39507</v>
      </c>
      <c r="E461" s="28" t="s">
        <v>153</v>
      </c>
      <c r="F461" s="28">
        <v>350</v>
      </c>
      <c r="G461" s="28">
        <v>8472</v>
      </c>
      <c r="H461" s="28">
        <v>3448</v>
      </c>
      <c r="I461" s="29">
        <v>5024</v>
      </c>
    </row>
    <row r="462" spans="2:9" x14ac:dyDescent="0.25">
      <c r="B462" s="24" t="s">
        <v>135</v>
      </c>
      <c r="C462" s="25" t="s">
        <v>134</v>
      </c>
      <c r="D462" s="84">
        <v>39738</v>
      </c>
      <c r="E462" s="25" t="s">
        <v>153</v>
      </c>
      <c r="F462" s="25">
        <v>526</v>
      </c>
      <c r="G462" s="25">
        <v>10060</v>
      </c>
      <c r="H462" s="25">
        <v>4452</v>
      </c>
      <c r="I462" s="26">
        <v>5608</v>
      </c>
    </row>
    <row r="463" spans="2:9" x14ac:dyDescent="0.25">
      <c r="B463" s="27" t="s">
        <v>137</v>
      </c>
      <c r="C463" s="28" t="s">
        <v>142</v>
      </c>
      <c r="D463" s="85">
        <v>39157</v>
      </c>
      <c r="E463" s="28" t="s">
        <v>153</v>
      </c>
      <c r="F463" s="28">
        <v>550</v>
      </c>
      <c r="G463" s="28">
        <v>11836</v>
      </c>
      <c r="H463" s="28">
        <v>5412</v>
      </c>
      <c r="I463" s="29">
        <v>6424</v>
      </c>
    </row>
    <row r="464" spans="2:9" x14ac:dyDescent="0.25">
      <c r="B464" s="24" t="s">
        <v>137</v>
      </c>
      <c r="C464" s="25" t="s">
        <v>142</v>
      </c>
      <c r="D464" s="84">
        <v>39638</v>
      </c>
      <c r="E464" s="25" t="s">
        <v>153</v>
      </c>
      <c r="F464" s="25">
        <v>506</v>
      </c>
      <c r="G464" s="25">
        <v>10889</v>
      </c>
      <c r="H464" s="25">
        <v>4979</v>
      </c>
      <c r="I464" s="26">
        <v>5910</v>
      </c>
    </row>
    <row r="465" spans="2:9" x14ac:dyDescent="0.25">
      <c r="B465" s="27" t="s">
        <v>135</v>
      </c>
      <c r="C465" s="28" t="s">
        <v>144</v>
      </c>
      <c r="D465" s="85">
        <v>39367</v>
      </c>
      <c r="E465" s="28" t="s">
        <v>153</v>
      </c>
      <c r="F465" s="28">
        <v>220</v>
      </c>
      <c r="G465" s="28">
        <v>5075</v>
      </c>
      <c r="H465" s="28">
        <v>2248</v>
      </c>
      <c r="I465" s="29">
        <v>2827</v>
      </c>
    </row>
    <row r="466" spans="2:9" x14ac:dyDescent="0.25">
      <c r="B466" s="24" t="s">
        <v>135</v>
      </c>
      <c r="C466" s="25" t="s">
        <v>145</v>
      </c>
      <c r="D466" s="84">
        <v>39797</v>
      </c>
      <c r="E466" s="25" t="s">
        <v>153</v>
      </c>
      <c r="F466" s="25">
        <v>271</v>
      </c>
      <c r="G466" s="25">
        <v>6242</v>
      </c>
      <c r="H466" s="25">
        <v>2765</v>
      </c>
      <c r="I466" s="26">
        <v>3477</v>
      </c>
    </row>
    <row r="467" spans="2:9" x14ac:dyDescent="0.25">
      <c r="B467" s="27" t="s">
        <v>137</v>
      </c>
      <c r="C467" s="28" t="s">
        <v>141</v>
      </c>
      <c r="D467" s="85">
        <v>39098</v>
      </c>
      <c r="E467" s="28" t="s">
        <v>174</v>
      </c>
      <c r="F467" s="28">
        <v>1300</v>
      </c>
      <c r="G467" s="28">
        <v>32955</v>
      </c>
      <c r="H467" s="28">
        <v>13286</v>
      </c>
      <c r="I467" s="29">
        <v>19669</v>
      </c>
    </row>
    <row r="468" spans="2:9" x14ac:dyDescent="0.25">
      <c r="B468" s="24" t="s">
        <v>137</v>
      </c>
      <c r="C468" s="25" t="s">
        <v>141</v>
      </c>
      <c r="D468" s="84">
        <v>39756</v>
      </c>
      <c r="E468" s="25" t="s">
        <v>174</v>
      </c>
      <c r="F468" s="25">
        <v>1560</v>
      </c>
      <c r="G468" s="25">
        <v>39546</v>
      </c>
      <c r="H468" s="25">
        <v>15943</v>
      </c>
      <c r="I468" s="26">
        <v>23603</v>
      </c>
    </row>
    <row r="469" spans="2:9" x14ac:dyDescent="0.25">
      <c r="B469" s="27" t="s">
        <v>132</v>
      </c>
      <c r="C469" s="28" t="s">
        <v>134</v>
      </c>
      <c r="D469" s="85">
        <v>39274</v>
      </c>
      <c r="E469" s="28" t="s">
        <v>174</v>
      </c>
      <c r="F469" s="28">
        <v>480</v>
      </c>
      <c r="G469" s="28">
        <v>11088</v>
      </c>
      <c r="H469" s="28">
        <v>4906</v>
      </c>
      <c r="I469" s="29">
        <v>6182</v>
      </c>
    </row>
    <row r="470" spans="2:9" x14ac:dyDescent="0.25">
      <c r="B470" s="24" t="s">
        <v>137</v>
      </c>
      <c r="C470" s="25" t="s">
        <v>134</v>
      </c>
      <c r="D470" s="84">
        <v>39290</v>
      </c>
      <c r="E470" s="25" t="s">
        <v>174</v>
      </c>
      <c r="F470" s="25">
        <v>540</v>
      </c>
      <c r="G470" s="25">
        <v>10147</v>
      </c>
      <c r="H470" s="25">
        <v>4574</v>
      </c>
      <c r="I470" s="26">
        <v>5573</v>
      </c>
    </row>
    <row r="471" spans="2:9" x14ac:dyDescent="0.25">
      <c r="B471" s="27" t="s">
        <v>132</v>
      </c>
      <c r="C471" s="28" t="s">
        <v>134</v>
      </c>
      <c r="D471" s="85">
        <v>39491</v>
      </c>
      <c r="E471" s="28" t="s">
        <v>174</v>
      </c>
      <c r="F471" s="28">
        <v>350</v>
      </c>
      <c r="G471" s="28">
        <v>8094</v>
      </c>
      <c r="H471" s="28">
        <v>3581</v>
      </c>
      <c r="I471" s="29">
        <v>4513</v>
      </c>
    </row>
    <row r="472" spans="2:9" x14ac:dyDescent="0.25">
      <c r="B472" s="24" t="s">
        <v>137</v>
      </c>
      <c r="C472" s="25" t="s">
        <v>134</v>
      </c>
      <c r="D472" s="84">
        <v>39688</v>
      </c>
      <c r="E472" s="25" t="s">
        <v>174</v>
      </c>
      <c r="F472" s="25">
        <v>394</v>
      </c>
      <c r="G472" s="25">
        <v>7407</v>
      </c>
      <c r="H472" s="25">
        <v>3339</v>
      </c>
      <c r="I472" s="26">
        <v>4068</v>
      </c>
    </row>
    <row r="473" spans="2:9" x14ac:dyDescent="0.25">
      <c r="B473" s="27" t="s">
        <v>135</v>
      </c>
      <c r="C473" s="28" t="s">
        <v>142</v>
      </c>
      <c r="D473" s="85">
        <v>39154</v>
      </c>
      <c r="E473" s="28" t="s">
        <v>174</v>
      </c>
      <c r="F473" s="28">
        <v>490</v>
      </c>
      <c r="G473" s="28">
        <v>12049</v>
      </c>
      <c r="H473" s="28">
        <v>4822</v>
      </c>
      <c r="I473" s="29">
        <v>7227</v>
      </c>
    </row>
    <row r="474" spans="2:9" x14ac:dyDescent="0.25">
      <c r="B474" s="24" t="s">
        <v>137</v>
      </c>
      <c r="C474" s="25" t="s">
        <v>142</v>
      </c>
      <c r="D474" s="84">
        <v>39321</v>
      </c>
      <c r="E474" s="25" t="s">
        <v>174</v>
      </c>
      <c r="F474" s="25">
        <v>250</v>
      </c>
      <c r="G474" s="25">
        <v>4577</v>
      </c>
      <c r="H474" s="25">
        <v>2117</v>
      </c>
      <c r="I474" s="26">
        <v>2460</v>
      </c>
    </row>
    <row r="475" spans="2:9" x14ac:dyDescent="0.25">
      <c r="B475" s="27" t="s">
        <v>135</v>
      </c>
      <c r="C475" s="28" t="s">
        <v>142</v>
      </c>
      <c r="D475" s="85">
        <v>39346</v>
      </c>
      <c r="E475" s="28" t="s">
        <v>174</v>
      </c>
      <c r="F475" s="28">
        <v>720</v>
      </c>
      <c r="G475" s="28">
        <v>16826</v>
      </c>
      <c r="H475" s="28">
        <v>7085</v>
      </c>
      <c r="I475" s="29">
        <v>9741</v>
      </c>
    </row>
    <row r="476" spans="2:9" x14ac:dyDescent="0.25">
      <c r="B476" s="24" t="s">
        <v>135</v>
      </c>
      <c r="C476" s="25" t="s">
        <v>142</v>
      </c>
      <c r="D476" s="84">
        <v>39539</v>
      </c>
      <c r="E476" s="25" t="s">
        <v>174</v>
      </c>
      <c r="F476" s="25">
        <v>662</v>
      </c>
      <c r="G476" s="25">
        <v>15480</v>
      </c>
      <c r="H476" s="25">
        <v>6518</v>
      </c>
      <c r="I476" s="26">
        <v>8962</v>
      </c>
    </row>
    <row r="477" spans="2:9" x14ac:dyDescent="0.25">
      <c r="B477" s="27" t="s">
        <v>132</v>
      </c>
      <c r="C477" s="28" t="s">
        <v>140</v>
      </c>
      <c r="D477" s="85">
        <v>39230</v>
      </c>
      <c r="E477" s="28" t="s">
        <v>154</v>
      </c>
      <c r="F477" s="28">
        <v>600</v>
      </c>
      <c r="G477" s="28">
        <v>12834</v>
      </c>
      <c r="H477" s="28">
        <v>6132</v>
      </c>
      <c r="I477" s="29">
        <v>6702</v>
      </c>
    </row>
    <row r="478" spans="2:9" x14ac:dyDescent="0.25">
      <c r="B478" s="24" t="s">
        <v>132</v>
      </c>
      <c r="C478" s="25" t="s">
        <v>140</v>
      </c>
      <c r="D478" s="84">
        <v>39262</v>
      </c>
      <c r="E478" s="25" t="s">
        <v>154</v>
      </c>
      <c r="F478" s="25">
        <v>700</v>
      </c>
      <c r="G478" s="25">
        <v>12075</v>
      </c>
      <c r="H478" s="25">
        <v>5929</v>
      </c>
      <c r="I478" s="26">
        <v>6146</v>
      </c>
    </row>
    <row r="479" spans="2:9" x14ac:dyDescent="0.25">
      <c r="B479" s="27" t="s">
        <v>132</v>
      </c>
      <c r="C479" s="28" t="s">
        <v>140</v>
      </c>
      <c r="D479" s="85">
        <v>39553</v>
      </c>
      <c r="E479" s="28" t="s">
        <v>154</v>
      </c>
      <c r="F479" s="28">
        <v>560</v>
      </c>
      <c r="G479" s="28">
        <v>9660</v>
      </c>
      <c r="H479" s="28">
        <v>4743</v>
      </c>
      <c r="I479" s="29">
        <v>4917</v>
      </c>
    </row>
    <row r="480" spans="2:9" x14ac:dyDescent="0.25">
      <c r="B480" s="24" t="s">
        <v>132</v>
      </c>
      <c r="C480" s="25" t="s">
        <v>140</v>
      </c>
      <c r="D480" s="84">
        <v>39794</v>
      </c>
      <c r="E480" s="25" t="s">
        <v>154</v>
      </c>
      <c r="F480" s="25">
        <v>480</v>
      </c>
      <c r="G480" s="25">
        <v>10267</v>
      </c>
      <c r="H480" s="25">
        <v>4906</v>
      </c>
      <c r="I480" s="26">
        <v>5361</v>
      </c>
    </row>
    <row r="481" spans="2:9" x14ac:dyDescent="0.25">
      <c r="B481" s="27" t="s">
        <v>137</v>
      </c>
      <c r="C481" s="28" t="s">
        <v>143</v>
      </c>
      <c r="D481" s="85">
        <v>39443</v>
      </c>
      <c r="E481" s="28" t="s">
        <v>154</v>
      </c>
      <c r="F481" s="28">
        <v>120</v>
      </c>
      <c r="G481" s="28">
        <v>2628</v>
      </c>
      <c r="H481" s="28">
        <v>1181</v>
      </c>
      <c r="I481" s="29">
        <v>1447</v>
      </c>
    </row>
    <row r="482" spans="2:9" x14ac:dyDescent="0.25">
      <c r="B482" s="24" t="s">
        <v>137</v>
      </c>
      <c r="C482" s="25" t="s">
        <v>143</v>
      </c>
      <c r="D482" s="84">
        <v>39591</v>
      </c>
      <c r="E482" s="25" t="s">
        <v>154</v>
      </c>
      <c r="F482" s="25">
        <v>151</v>
      </c>
      <c r="G482" s="25">
        <v>3311</v>
      </c>
      <c r="H482" s="25">
        <v>1488</v>
      </c>
      <c r="I482" s="26">
        <v>1823</v>
      </c>
    </row>
    <row r="483" spans="2:9" x14ac:dyDescent="0.25">
      <c r="B483" s="27" t="s">
        <v>135</v>
      </c>
      <c r="C483" s="28" t="s">
        <v>144</v>
      </c>
      <c r="D483" s="85">
        <v>39281</v>
      </c>
      <c r="E483" s="28" t="s">
        <v>154</v>
      </c>
      <c r="F483" s="28">
        <v>480</v>
      </c>
      <c r="G483" s="28">
        <v>10877</v>
      </c>
      <c r="H483" s="28">
        <v>4906</v>
      </c>
      <c r="I483" s="29">
        <v>5971</v>
      </c>
    </row>
    <row r="484" spans="2:9" x14ac:dyDescent="0.25">
      <c r="B484" s="24" t="s">
        <v>135</v>
      </c>
      <c r="C484" s="25" t="s">
        <v>144</v>
      </c>
      <c r="D484" s="84">
        <v>39498</v>
      </c>
      <c r="E484" s="25" t="s">
        <v>154</v>
      </c>
      <c r="F484" s="25">
        <v>590</v>
      </c>
      <c r="G484" s="25">
        <v>13379</v>
      </c>
      <c r="H484" s="25">
        <v>6034</v>
      </c>
      <c r="I484" s="26">
        <v>7345</v>
      </c>
    </row>
    <row r="485" spans="2:9" x14ac:dyDescent="0.25">
      <c r="B485" s="27" t="s">
        <v>132</v>
      </c>
      <c r="C485" s="28" t="s">
        <v>133</v>
      </c>
      <c r="D485" s="85">
        <v>39723</v>
      </c>
      <c r="E485" s="28" t="s">
        <v>173</v>
      </c>
      <c r="F485" s="28">
        <v>602</v>
      </c>
      <c r="G485" s="28">
        <v>14382</v>
      </c>
      <c r="H485" s="28">
        <v>6152</v>
      </c>
      <c r="I485" s="29">
        <v>8230</v>
      </c>
    </row>
    <row r="486" spans="2:9" x14ac:dyDescent="0.25">
      <c r="B486" s="24" t="s">
        <v>132</v>
      </c>
      <c r="C486" s="25" t="s">
        <v>134</v>
      </c>
      <c r="D486" s="84">
        <v>39805</v>
      </c>
      <c r="E486" s="25" t="s">
        <v>173</v>
      </c>
      <c r="F486" s="25">
        <v>949</v>
      </c>
      <c r="G486" s="25">
        <v>16313</v>
      </c>
      <c r="H486" s="25">
        <v>8038</v>
      </c>
      <c r="I486" s="26">
        <v>8275</v>
      </c>
    </row>
    <row r="487" spans="2:9" x14ac:dyDescent="0.25">
      <c r="B487" s="27" t="s">
        <v>135</v>
      </c>
      <c r="C487" s="28" t="s">
        <v>136</v>
      </c>
      <c r="D487" s="85">
        <v>39695</v>
      </c>
      <c r="E487" s="28" t="s">
        <v>173</v>
      </c>
      <c r="F487" s="28">
        <v>278</v>
      </c>
      <c r="G487" s="28">
        <v>6644</v>
      </c>
      <c r="H487" s="28">
        <v>2842</v>
      </c>
      <c r="I487" s="29">
        <v>3802</v>
      </c>
    </row>
    <row r="488" spans="2:9" x14ac:dyDescent="0.25">
      <c r="B488" s="24" t="s">
        <v>137</v>
      </c>
      <c r="C488" s="25" t="s">
        <v>138</v>
      </c>
      <c r="D488" s="84">
        <v>39762</v>
      </c>
      <c r="E488" s="25" t="s">
        <v>173</v>
      </c>
      <c r="F488" s="25">
        <v>601</v>
      </c>
      <c r="G488" s="25">
        <v>12439</v>
      </c>
      <c r="H488" s="25">
        <v>5910</v>
      </c>
      <c r="I488" s="26">
        <v>6529</v>
      </c>
    </row>
    <row r="489" spans="2:9" x14ac:dyDescent="0.25">
      <c r="B489" s="27" t="s">
        <v>137</v>
      </c>
      <c r="C489" s="28" t="s">
        <v>139</v>
      </c>
      <c r="D489" s="85">
        <v>39224</v>
      </c>
      <c r="E489" s="28" t="s">
        <v>173</v>
      </c>
      <c r="F489" s="28">
        <v>770</v>
      </c>
      <c r="G489" s="28">
        <v>15546</v>
      </c>
      <c r="H489" s="28">
        <v>6522</v>
      </c>
      <c r="I489" s="29">
        <v>9024</v>
      </c>
    </row>
    <row r="490" spans="2:9" x14ac:dyDescent="0.25">
      <c r="B490" s="24" t="s">
        <v>137</v>
      </c>
      <c r="C490" s="25" t="s">
        <v>139</v>
      </c>
      <c r="D490" s="84">
        <v>39736</v>
      </c>
      <c r="E490" s="25" t="s">
        <v>173</v>
      </c>
      <c r="F490" s="25">
        <v>693</v>
      </c>
      <c r="G490" s="25">
        <v>13991</v>
      </c>
      <c r="H490" s="25">
        <v>5870</v>
      </c>
      <c r="I490" s="26">
        <v>8121</v>
      </c>
    </row>
    <row r="491" spans="2:9" x14ac:dyDescent="0.25">
      <c r="B491" s="27" t="s">
        <v>132</v>
      </c>
      <c r="C491" s="28" t="s">
        <v>139</v>
      </c>
      <c r="D491" s="85">
        <v>39093</v>
      </c>
      <c r="E491" s="28" t="s">
        <v>155</v>
      </c>
      <c r="F491" s="28">
        <v>900</v>
      </c>
      <c r="G491" s="28">
        <v>21717</v>
      </c>
      <c r="H491" s="28">
        <v>9198</v>
      </c>
      <c r="I491" s="29">
        <v>12519</v>
      </c>
    </row>
    <row r="492" spans="2:9" x14ac:dyDescent="0.25">
      <c r="B492" s="24" t="s">
        <v>132</v>
      </c>
      <c r="C492" s="25" t="s">
        <v>139</v>
      </c>
      <c r="D492" s="84">
        <v>39555</v>
      </c>
      <c r="E492" s="25" t="s">
        <v>155</v>
      </c>
      <c r="F492" s="25">
        <v>810</v>
      </c>
      <c r="G492" s="25">
        <v>19545</v>
      </c>
      <c r="H492" s="25">
        <v>8278</v>
      </c>
      <c r="I492" s="26">
        <v>11267</v>
      </c>
    </row>
    <row r="493" spans="2:9" x14ac:dyDescent="0.25">
      <c r="B493" s="27" t="s">
        <v>137</v>
      </c>
      <c r="C493" s="28" t="s">
        <v>143</v>
      </c>
      <c r="D493" s="85">
        <v>39230</v>
      </c>
      <c r="E493" s="28" t="s">
        <v>155</v>
      </c>
      <c r="F493" s="28">
        <v>1120</v>
      </c>
      <c r="G493" s="28">
        <v>23710</v>
      </c>
      <c r="H493" s="28">
        <v>11446</v>
      </c>
      <c r="I493" s="29">
        <v>12264</v>
      </c>
    </row>
    <row r="494" spans="2:9" x14ac:dyDescent="0.25">
      <c r="B494" s="24" t="s">
        <v>137</v>
      </c>
      <c r="C494" s="25" t="s">
        <v>143</v>
      </c>
      <c r="D494" s="84">
        <v>39561</v>
      </c>
      <c r="E494" s="25" t="s">
        <v>155</v>
      </c>
      <c r="F494" s="25">
        <v>1411</v>
      </c>
      <c r="G494" s="25">
        <v>29875</v>
      </c>
      <c r="H494" s="25">
        <v>14422</v>
      </c>
      <c r="I494" s="26">
        <v>15453</v>
      </c>
    </row>
    <row r="495" spans="2:9" x14ac:dyDescent="0.25">
      <c r="B495" s="27" t="s">
        <v>135</v>
      </c>
      <c r="C495" s="28" t="s">
        <v>138</v>
      </c>
      <c r="D495" s="85">
        <v>39328</v>
      </c>
      <c r="E495" s="28" t="s">
        <v>155</v>
      </c>
      <c r="F495" s="28">
        <v>1300</v>
      </c>
      <c r="G495" s="28">
        <v>27235</v>
      </c>
      <c r="H495" s="28">
        <v>12792</v>
      </c>
      <c r="I495" s="29">
        <v>14443</v>
      </c>
    </row>
    <row r="496" spans="2:9" x14ac:dyDescent="0.25">
      <c r="B496" s="24" t="s">
        <v>135</v>
      </c>
      <c r="C496" s="25" t="s">
        <v>138</v>
      </c>
      <c r="D496" s="84">
        <v>39805</v>
      </c>
      <c r="E496" s="25" t="s">
        <v>155</v>
      </c>
      <c r="F496" s="25">
        <v>1014</v>
      </c>
      <c r="G496" s="25">
        <v>21243</v>
      </c>
      <c r="H496" s="25">
        <v>9978</v>
      </c>
      <c r="I496" s="26">
        <v>11265</v>
      </c>
    </row>
    <row r="497" spans="2:9" x14ac:dyDescent="0.25">
      <c r="B497" s="27" t="s">
        <v>137</v>
      </c>
      <c r="C497" s="28" t="s">
        <v>144</v>
      </c>
      <c r="D497" s="85">
        <v>39276</v>
      </c>
      <c r="E497" s="28" t="s">
        <v>155</v>
      </c>
      <c r="F497" s="28">
        <v>650</v>
      </c>
      <c r="G497" s="28">
        <v>12526</v>
      </c>
      <c r="H497" s="28">
        <v>5506</v>
      </c>
      <c r="I497" s="29">
        <v>7020</v>
      </c>
    </row>
    <row r="498" spans="2:9" x14ac:dyDescent="0.25">
      <c r="B498" s="24" t="s">
        <v>137</v>
      </c>
      <c r="C498" s="25" t="s">
        <v>144</v>
      </c>
      <c r="D498" s="84">
        <v>39723</v>
      </c>
      <c r="E498" s="25" t="s">
        <v>155</v>
      </c>
      <c r="F498" s="25">
        <v>800</v>
      </c>
      <c r="G498" s="25">
        <v>15407</v>
      </c>
      <c r="H498" s="25">
        <v>6772</v>
      </c>
      <c r="I498" s="26">
        <v>8635</v>
      </c>
    </row>
    <row r="499" spans="2:9" x14ac:dyDescent="0.25">
      <c r="B499" s="27" t="s">
        <v>135</v>
      </c>
      <c r="C499" s="28" t="s">
        <v>139</v>
      </c>
      <c r="D499" s="85">
        <v>39086</v>
      </c>
      <c r="E499" s="28" t="s">
        <v>156</v>
      </c>
      <c r="F499" s="28">
        <v>260</v>
      </c>
      <c r="G499" s="28">
        <v>6373</v>
      </c>
      <c r="H499" s="28">
        <v>2657</v>
      </c>
      <c r="I499" s="29">
        <v>3716</v>
      </c>
    </row>
    <row r="500" spans="2:9" x14ac:dyDescent="0.25">
      <c r="B500" s="24" t="s">
        <v>132</v>
      </c>
      <c r="C500" s="25" t="s">
        <v>139</v>
      </c>
      <c r="D500" s="84">
        <v>39127</v>
      </c>
      <c r="E500" s="25" t="s">
        <v>156</v>
      </c>
      <c r="F500" s="25">
        <v>480</v>
      </c>
      <c r="G500" s="25">
        <v>9624</v>
      </c>
      <c r="H500" s="25">
        <v>4723</v>
      </c>
      <c r="I500" s="26">
        <v>4901</v>
      </c>
    </row>
    <row r="501" spans="2:9" x14ac:dyDescent="0.25">
      <c r="B501" s="27" t="s">
        <v>137</v>
      </c>
      <c r="C501" s="28" t="s">
        <v>139</v>
      </c>
      <c r="D501" s="85">
        <v>39258</v>
      </c>
      <c r="E501" s="28" t="s">
        <v>156</v>
      </c>
      <c r="F501" s="28">
        <v>360</v>
      </c>
      <c r="G501" s="28">
        <v>8834</v>
      </c>
      <c r="H501" s="28">
        <v>3679</v>
      </c>
      <c r="I501" s="29">
        <v>5155</v>
      </c>
    </row>
    <row r="502" spans="2:9" x14ac:dyDescent="0.25">
      <c r="B502" s="24" t="s">
        <v>137</v>
      </c>
      <c r="C502" s="25" t="s">
        <v>139</v>
      </c>
      <c r="D502" s="84">
        <v>39504</v>
      </c>
      <c r="E502" s="25" t="s">
        <v>156</v>
      </c>
      <c r="F502" s="25">
        <v>324</v>
      </c>
      <c r="G502" s="25">
        <v>7951</v>
      </c>
      <c r="H502" s="25">
        <v>3311</v>
      </c>
      <c r="I502" s="26">
        <v>4640</v>
      </c>
    </row>
    <row r="503" spans="2:9" x14ac:dyDescent="0.25">
      <c r="B503" s="27" t="s">
        <v>132</v>
      </c>
      <c r="C503" s="28" t="s">
        <v>139</v>
      </c>
      <c r="D503" s="85">
        <v>39507</v>
      </c>
      <c r="E503" s="28" t="s">
        <v>156</v>
      </c>
      <c r="F503" s="28">
        <v>432</v>
      </c>
      <c r="G503" s="28">
        <v>8662</v>
      </c>
      <c r="H503" s="28">
        <v>4251</v>
      </c>
      <c r="I503" s="29">
        <v>4411</v>
      </c>
    </row>
    <row r="504" spans="2:9" x14ac:dyDescent="0.25">
      <c r="B504" s="24" t="s">
        <v>135</v>
      </c>
      <c r="C504" s="25" t="s">
        <v>139</v>
      </c>
      <c r="D504" s="84">
        <v>39574</v>
      </c>
      <c r="E504" s="25" t="s">
        <v>156</v>
      </c>
      <c r="F504" s="25">
        <v>234</v>
      </c>
      <c r="G504" s="25">
        <v>5736</v>
      </c>
      <c r="H504" s="25">
        <v>2391</v>
      </c>
      <c r="I504" s="26">
        <v>3345</v>
      </c>
    </row>
    <row r="505" spans="2:9" x14ac:dyDescent="0.25">
      <c r="B505" s="27" t="s">
        <v>132</v>
      </c>
      <c r="C505" s="28" t="s">
        <v>133</v>
      </c>
      <c r="D505" s="85">
        <v>39084</v>
      </c>
      <c r="E505" s="28" t="s">
        <v>156</v>
      </c>
      <c r="F505" s="28">
        <v>90</v>
      </c>
      <c r="G505" s="28">
        <v>1761</v>
      </c>
      <c r="H505" s="28">
        <v>762</v>
      </c>
      <c r="I505" s="29">
        <v>999</v>
      </c>
    </row>
    <row r="506" spans="2:9" x14ac:dyDescent="0.25">
      <c r="B506" s="24" t="s">
        <v>137</v>
      </c>
      <c r="C506" s="25" t="s">
        <v>133</v>
      </c>
      <c r="D506" s="84">
        <v>39353</v>
      </c>
      <c r="E506" s="25" t="s">
        <v>156</v>
      </c>
      <c r="F506" s="25">
        <v>500</v>
      </c>
      <c r="G506" s="25">
        <v>8725</v>
      </c>
      <c r="H506" s="25">
        <v>4235</v>
      </c>
      <c r="I506" s="26">
        <v>4490</v>
      </c>
    </row>
    <row r="507" spans="2:9" x14ac:dyDescent="0.25">
      <c r="B507" s="27" t="s">
        <v>137</v>
      </c>
      <c r="C507" s="28" t="s">
        <v>133</v>
      </c>
      <c r="D507" s="85">
        <v>39365</v>
      </c>
      <c r="E507" s="28" t="s">
        <v>156</v>
      </c>
      <c r="F507" s="28">
        <v>420</v>
      </c>
      <c r="G507" s="28">
        <v>8354</v>
      </c>
      <c r="H507" s="28">
        <v>3557</v>
      </c>
      <c r="I507" s="29">
        <v>4797</v>
      </c>
    </row>
    <row r="508" spans="2:9" x14ac:dyDescent="0.25">
      <c r="B508" s="24" t="s">
        <v>135</v>
      </c>
      <c r="C508" s="25" t="s">
        <v>133</v>
      </c>
      <c r="D508" s="84">
        <v>39434</v>
      </c>
      <c r="E508" s="25" t="s">
        <v>156</v>
      </c>
      <c r="F508" s="25">
        <v>550</v>
      </c>
      <c r="G508" s="25">
        <v>11363</v>
      </c>
      <c r="H508" s="25">
        <v>4659</v>
      </c>
      <c r="I508" s="26">
        <v>6704</v>
      </c>
    </row>
    <row r="509" spans="2:9" x14ac:dyDescent="0.25">
      <c r="B509" s="27" t="s">
        <v>132</v>
      </c>
      <c r="C509" s="28" t="s">
        <v>133</v>
      </c>
      <c r="D509" s="85">
        <v>39479</v>
      </c>
      <c r="E509" s="28" t="s">
        <v>156</v>
      </c>
      <c r="F509" s="28">
        <v>77</v>
      </c>
      <c r="G509" s="28">
        <v>1514</v>
      </c>
      <c r="H509" s="28">
        <v>655</v>
      </c>
      <c r="I509" s="29">
        <v>859</v>
      </c>
    </row>
    <row r="510" spans="2:9" x14ac:dyDescent="0.25">
      <c r="B510" s="24" t="s">
        <v>135</v>
      </c>
      <c r="C510" s="25" t="s">
        <v>133</v>
      </c>
      <c r="D510" s="84">
        <v>39491</v>
      </c>
      <c r="E510" s="25" t="s">
        <v>156</v>
      </c>
      <c r="F510" s="25">
        <v>473</v>
      </c>
      <c r="G510" s="25">
        <v>9772</v>
      </c>
      <c r="H510" s="25">
        <v>4007</v>
      </c>
      <c r="I510" s="26">
        <v>5765</v>
      </c>
    </row>
    <row r="511" spans="2:9" x14ac:dyDescent="0.25">
      <c r="B511" s="27" t="s">
        <v>137</v>
      </c>
      <c r="C511" s="28" t="s">
        <v>133</v>
      </c>
      <c r="D511" s="85">
        <v>39555</v>
      </c>
      <c r="E511" s="28" t="s">
        <v>156</v>
      </c>
      <c r="F511" s="28">
        <v>361</v>
      </c>
      <c r="G511" s="28">
        <v>7184</v>
      </c>
      <c r="H511" s="28">
        <v>3059</v>
      </c>
      <c r="I511" s="29">
        <v>4125</v>
      </c>
    </row>
    <row r="512" spans="2:9" x14ac:dyDescent="0.25">
      <c r="B512" s="24" t="s">
        <v>137</v>
      </c>
      <c r="C512" s="25" t="s">
        <v>133</v>
      </c>
      <c r="D512" s="84">
        <v>39780</v>
      </c>
      <c r="E512" s="25" t="s">
        <v>156</v>
      </c>
      <c r="F512" s="25">
        <v>430</v>
      </c>
      <c r="G512" s="25">
        <v>7504</v>
      </c>
      <c r="H512" s="25">
        <v>3642</v>
      </c>
      <c r="I512" s="26">
        <v>3862</v>
      </c>
    </row>
    <row r="513" spans="2:9" x14ac:dyDescent="0.25">
      <c r="B513" s="27" t="s">
        <v>135</v>
      </c>
      <c r="C513" s="28" t="s">
        <v>140</v>
      </c>
      <c r="D513" s="85">
        <v>39090</v>
      </c>
      <c r="E513" s="28" t="s">
        <v>156</v>
      </c>
      <c r="F513" s="28">
        <v>50</v>
      </c>
      <c r="G513" s="28">
        <v>984</v>
      </c>
      <c r="H513" s="28">
        <v>423</v>
      </c>
      <c r="I513" s="29">
        <v>561</v>
      </c>
    </row>
    <row r="514" spans="2:9" x14ac:dyDescent="0.25">
      <c r="B514" s="24" t="s">
        <v>132</v>
      </c>
      <c r="C514" s="25" t="s">
        <v>140</v>
      </c>
      <c r="D514" s="84">
        <v>39111</v>
      </c>
      <c r="E514" s="25" t="s">
        <v>156</v>
      </c>
      <c r="F514" s="25">
        <v>500</v>
      </c>
      <c r="G514" s="25">
        <v>10095</v>
      </c>
      <c r="H514" s="25">
        <v>4920</v>
      </c>
      <c r="I514" s="26">
        <v>5175</v>
      </c>
    </row>
    <row r="515" spans="2:9" x14ac:dyDescent="0.25">
      <c r="B515" s="27" t="s">
        <v>137</v>
      </c>
      <c r="C515" s="28" t="s">
        <v>140</v>
      </c>
      <c r="D515" s="85">
        <v>39237</v>
      </c>
      <c r="E515" s="28" t="s">
        <v>156</v>
      </c>
      <c r="F515" s="28">
        <v>750</v>
      </c>
      <c r="G515" s="28">
        <v>17588</v>
      </c>
      <c r="H515" s="28">
        <v>7380</v>
      </c>
      <c r="I515" s="29">
        <v>10208</v>
      </c>
    </row>
    <row r="516" spans="2:9" x14ac:dyDescent="0.25">
      <c r="B516" s="24" t="s">
        <v>137</v>
      </c>
      <c r="C516" s="25" t="s">
        <v>140</v>
      </c>
      <c r="D516" s="84">
        <v>39239</v>
      </c>
      <c r="E516" s="25" t="s">
        <v>156</v>
      </c>
      <c r="F516" s="25">
        <v>770</v>
      </c>
      <c r="G516" s="25">
        <v>18442</v>
      </c>
      <c r="H516" s="25">
        <v>7577</v>
      </c>
      <c r="I516" s="26">
        <v>10865</v>
      </c>
    </row>
    <row r="517" spans="2:9" x14ac:dyDescent="0.25">
      <c r="B517" s="27" t="s">
        <v>135</v>
      </c>
      <c r="C517" s="28" t="s">
        <v>140</v>
      </c>
      <c r="D517" s="85">
        <v>39412</v>
      </c>
      <c r="E517" s="28" t="s">
        <v>156</v>
      </c>
      <c r="F517" s="28">
        <v>150</v>
      </c>
      <c r="G517" s="28">
        <v>3133</v>
      </c>
      <c r="H517" s="28">
        <v>1270</v>
      </c>
      <c r="I517" s="29">
        <v>1863</v>
      </c>
    </row>
    <row r="518" spans="2:9" x14ac:dyDescent="0.25">
      <c r="B518" s="24" t="s">
        <v>135</v>
      </c>
      <c r="C518" s="25" t="s">
        <v>140</v>
      </c>
      <c r="D518" s="84">
        <v>39471</v>
      </c>
      <c r="E518" s="25" t="s">
        <v>156</v>
      </c>
      <c r="F518" s="25">
        <v>40</v>
      </c>
      <c r="G518" s="25">
        <v>787</v>
      </c>
      <c r="H518" s="25">
        <v>338</v>
      </c>
      <c r="I518" s="26">
        <v>449</v>
      </c>
    </row>
    <row r="519" spans="2:9" x14ac:dyDescent="0.25">
      <c r="B519" s="27" t="s">
        <v>137</v>
      </c>
      <c r="C519" s="28" t="s">
        <v>140</v>
      </c>
      <c r="D519" s="85">
        <v>39587</v>
      </c>
      <c r="E519" s="28" t="s">
        <v>156</v>
      </c>
      <c r="F519" s="28">
        <v>616</v>
      </c>
      <c r="G519" s="28">
        <v>14754</v>
      </c>
      <c r="H519" s="28">
        <v>6062</v>
      </c>
      <c r="I519" s="29">
        <v>8692</v>
      </c>
    </row>
    <row r="520" spans="2:9" x14ac:dyDescent="0.25">
      <c r="B520" s="24" t="s">
        <v>135</v>
      </c>
      <c r="C520" s="25" t="s">
        <v>140</v>
      </c>
      <c r="D520" s="84">
        <v>39590</v>
      </c>
      <c r="E520" s="25" t="s">
        <v>156</v>
      </c>
      <c r="F520" s="25">
        <v>120</v>
      </c>
      <c r="G520" s="25">
        <v>2506</v>
      </c>
      <c r="H520" s="25">
        <v>1016</v>
      </c>
      <c r="I520" s="26">
        <v>1490</v>
      </c>
    </row>
    <row r="521" spans="2:9" x14ac:dyDescent="0.25">
      <c r="B521" s="27" t="s">
        <v>132</v>
      </c>
      <c r="C521" s="28" t="s">
        <v>140</v>
      </c>
      <c r="D521" s="85">
        <v>39667</v>
      </c>
      <c r="E521" s="28" t="s">
        <v>156</v>
      </c>
      <c r="F521" s="28">
        <v>400</v>
      </c>
      <c r="G521" s="28">
        <v>8076</v>
      </c>
      <c r="H521" s="28">
        <v>3936</v>
      </c>
      <c r="I521" s="29">
        <v>4140</v>
      </c>
    </row>
    <row r="522" spans="2:9" x14ac:dyDescent="0.25">
      <c r="B522" s="24" t="s">
        <v>137</v>
      </c>
      <c r="C522" s="25" t="s">
        <v>140</v>
      </c>
      <c r="D522" s="84">
        <v>39700</v>
      </c>
      <c r="E522" s="25" t="s">
        <v>156</v>
      </c>
      <c r="F522" s="25">
        <v>600</v>
      </c>
      <c r="G522" s="25">
        <v>14070</v>
      </c>
      <c r="H522" s="25">
        <v>5904</v>
      </c>
      <c r="I522" s="26">
        <v>8166</v>
      </c>
    </row>
    <row r="523" spans="2:9" x14ac:dyDescent="0.25">
      <c r="B523" s="27" t="s">
        <v>137</v>
      </c>
      <c r="C523" s="28" t="s">
        <v>141</v>
      </c>
      <c r="D523" s="85">
        <v>39147</v>
      </c>
      <c r="E523" s="28" t="s">
        <v>156</v>
      </c>
      <c r="F523" s="28">
        <v>60</v>
      </c>
      <c r="G523" s="28">
        <v>1217</v>
      </c>
      <c r="H523" s="28">
        <v>508</v>
      </c>
      <c r="I523" s="29">
        <v>709</v>
      </c>
    </row>
    <row r="524" spans="2:9" x14ac:dyDescent="0.25">
      <c r="B524" s="24" t="s">
        <v>135</v>
      </c>
      <c r="C524" s="25" t="s">
        <v>141</v>
      </c>
      <c r="D524" s="84">
        <v>39169</v>
      </c>
      <c r="E524" s="25" t="s">
        <v>156</v>
      </c>
      <c r="F524" s="25">
        <v>150</v>
      </c>
      <c r="G524" s="25">
        <v>3219</v>
      </c>
      <c r="H524" s="25">
        <v>1533</v>
      </c>
      <c r="I524" s="26">
        <v>1686</v>
      </c>
    </row>
    <row r="525" spans="2:9" x14ac:dyDescent="0.25">
      <c r="B525" s="27" t="s">
        <v>135</v>
      </c>
      <c r="C525" s="28" t="s">
        <v>141</v>
      </c>
      <c r="D525" s="85">
        <v>39269</v>
      </c>
      <c r="E525" s="28" t="s">
        <v>156</v>
      </c>
      <c r="F525" s="28">
        <v>420</v>
      </c>
      <c r="G525" s="28">
        <v>10420</v>
      </c>
      <c r="H525" s="28">
        <v>4292</v>
      </c>
      <c r="I525" s="29">
        <v>6128</v>
      </c>
    </row>
    <row r="526" spans="2:9" x14ac:dyDescent="0.25">
      <c r="B526" s="24" t="s">
        <v>135</v>
      </c>
      <c r="C526" s="25" t="s">
        <v>141</v>
      </c>
      <c r="D526" s="84">
        <v>39468</v>
      </c>
      <c r="E526" s="25" t="s">
        <v>156</v>
      </c>
      <c r="F526" s="25">
        <v>180</v>
      </c>
      <c r="G526" s="25">
        <v>3863</v>
      </c>
      <c r="H526" s="25">
        <v>1840</v>
      </c>
      <c r="I526" s="26">
        <v>2023</v>
      </c>
    </row>
    <row r="527" spans="2:9" x14ac:dyDescent="0.25">
      <c r="B527" s="27" t="s">
        <v>135</v>
      </c>
      <c r="C527" s="28" t="s">
        <v>141</v>
      </c>
      <c r="D527" s="85">
        <v>39582</v>
      </c>
      <c r="E527" s="28" t="s">
        <v>156</v>
      </c>
      <c r="F527" s="28">
        <v>504</v>
      </c>
      <c r="G527" s="28">
        <v>12504</v>
      </c>
      <c r="H527" s="28">
        <v>5150</v>
      </c>
      <c r="I527" s="29">
        <v>7354</v>
      </c>
    </row>
    <row r="528" spans="2:9" x14ac:dyDescent="0.25">
      <c r="B528" s="24" t="s">
        <v>137</v>
      </c>
      <c r="C528" s="25" t="s">
        <v>141</v>
      </c>
      <c r="D528" s="84">
        <v>39680</v>
      </c>
      <c r="E528" s="25" t="s">
        <v>156</v>
      </c>
      <c r="F528" s="25">
        <v>72</v>
      </c>
      <c r="G528" s="25">
        <v>1460</v>
      </c>
      <c r="H528" s="25">
        <v>610</v>
      </c>
      <c r="I528" s="26">
        <v>850</v>
      </c>
    </row>
    <row r="529" spans="2:9" x14ac:dyDescent="0.25">
      <c r="B529" s="27" t="s">
        <v>135</v>
      </c>
      <c r="C529" s="28" t="s">
        <v>134</v>
      </c>
      <c r="D529" s="85">
        <v>39114</v>
      </c>
      <c r="E529" s="28" t="s">
        <v>156</v>
      </c>
      <c r="F529" s="28">
        <v>150</v>
      </c>
      <c r="G529" s="28">
        <v>3162</v>
      </c>
      <c r="H529" s="28">
        <v>1271</v>
      </c>
      <c r="I529" s="29">
        <v>1891</v>
      </c>
    </row>
    <row r="530" spans="2:9" x14ac:dyDescent="0.25">
      <c r="B530" s="24" t="s">
        <v>132</v>
      </c>
      <c r="C530" s="25" t="s">
        <v>134</v>
      </c>
      <c r="D530" s="84">
        <v>39162</v>
      </c>
      <c r="E530" s="25" t="s">
        <v>156</v>
      </c>
      <c r="F530" s="25">
        <v>330</v>
      </c>
      <c r="G530" s="25">
        <v>7240</v>
      </c>
      <c r="H530" s="25">
        <v>3247</v>
      </c>
      <c r="I530" s="26">
        <v>3993</v>
      </c>
    </row>
    <row r="531" spans="2:9" x14ac:dyDescent="0.25">
      <c r="B531" s="27" t="s">
        <v>135</v>
      </c>
      <c r="C531" s="28" t="s">
        <v>134</v>
      </c>
      <c r="D531" s="85">
        <v>39219</v>
      </c>
      <c r="E531" s="28" t="s">
        <v>156</v>
      </c>
      <c r="F531" s="28">
        <v>400</v>
      </c>
      <c r="G531" s="28">
        <v>8972</v>
      </c>
      <c r="H531" s="28">
        <v>3936</v>
      </c>
      <c r="I531" s="29">
        <v>5036</v>
      </c>
    </row>
    <row r="532" spans="2:9" x14ac:dyDescent="0.25">
      <c r="B532" s="24" t="s">
        <v>137</v>
      </c>
      <c r="C532" s="25" t="s">
        <v>134</v>
      </c>
      <c r="D532" s="84">
        <v>39220</v>
      </c>
      <c r="E532" s="25" t="s">
        <v>156</v>
      </c>
      <c r="F532" s="25">
        <v>810</v>
      </c>
      <c r="G532" s="25">
        <v>17585</v>
      </c>
      <c r="H532" s="25">
        <v>8278</v>
      </c>
      <c r="I532" s="26">
        <v>9307</v>
      </c>
    </row>
    <row r="533" spans="2:9" x14ac:dyDescent="0.25">
      <c r="B533" s="27" t="s">
        <v>137</v>
      </c>
      <c r="C533" s="28" t="s">
        <v>134</v>
      </c>
      <c r="D533" s="85">
        <v>39239</v>
      </c>
      <c r="E533" s="28" t="s">
        <v>156</v>
      </c>
      <c r="F533" s="28">
        <v>90</v>
      </c>
      <c r="G533" s="28">
        <v>1637</v>
      </c>
      <c r="H533" s="28">
        <v>762</v>
      </c>
      <c r="I533" s="29">
        <v>875</v>
      </c>
    </row>
    <row r="534" spans="2:9" x14ac:dyDescent="0.25">
      <c r="B534" s="24" t="s">
        <v>132</v>
      </c>
      <c r="C534" s="25" t="s">
        <v>134</v>
      </c>
      <c r="D534" s="84">
        <v>39338</v>
      </c>
      <c r="E534" s="25" t="s">
        <v>156</v>
      </c>
      <c r="F534" s="25">
        <v>240</v>
      </c>
      <c r="G534" s="25">
        <v>4730</v>
      </c>
      <c r="H534" s="25">
        <v>2362</v>
      </c>
      <c r="I534" s="26">
        <v>2368</v>
      </c>
    </row>
    <row r="535" spans="2:9" x14ac:dyDescent="0.25">
      <c r="B535" s="27" t="s">
        <v>137</v>
      </c>
      <c r="C535" s="28" t="s">
        <v>134</v>
      </c>
      <c r="D535" s="85">
        <v>39358</v>
      </c>
      <c r="E535" s="28" t="s">
        <v>156</v>
      </c>
      <c r="F535" s="28">
        <v>200</v>
      </c>
      <c r="G535" s="28">
        <v>4280</v>
      </c>
      <c r="H535" s="28">
        <v>2044</v>
      </c>
      <c r="I535" s="29">
        <v>2236</v>
      </c>
    </row>
    <row r="536" spans="2:9" x14ac:dyDescent="0.25">
      <c r="B536" s="24" t="s">
        <v>132</v>
      </c>
      <c r="C536" s="25" t="s">
        <v>134</v>
      </c>
      <c r="D536" s="84">
        <v>39461</v>
      </c>
      <c r="E536" s="25" t="s">
        <v>156</v>
      </c>
      <c r="F536" s="25">
        <v>175</v>
      </c>
      <c r="G536" s="25">
        <v>3453</v>
      </c>
      <c r="H536" s="25">
        <v>1724</v>
      </c>
      <c r="I536" s="26">
        <v>1729</v>
      </c>
    </row>
    <row r="537" spans="2:9" x14ac:dyDescent="0.25">
      <c r="B537" s="27" t="s">
        <v>137</v>
      </c>
      <c r="C537" s="28" t="s">
        <v>134</v>
      </c>
      <c r="D537" s="85">
        <v>39462</v>
      </c>
      <c r="E537" s="28" t="s">
        <v>156</v>
      </c>
      <c r="F537" s="28">
        <v>591</v>
      </c>
      <c r="G537" s="28">
        <v>12837</v>
      </c>
      <c r="H537" s="28">
        <v>6043</v>
      </c>
      <c r="I537" s="29">
        <v>6794</v>
      </c>
    </row>
    <row r="538" spans="2:9" x14ac:dyDescent="0.25">
      <c r="B538" s="24" t="s">
        <v>132</v>
      </c>
      <c r="C538" s="25" t="s">
        <v>134</v>
      </c>
      <c r="D538" s="84">
        <v>39463</v>
      </c>
      <c r="E538" s="25" t="s">
        <v>156</v>
      </c>
      <c r="F538" s="25">
        <v>241</v>
      </c>
      <c r="G538" s="25">
        <v>5285</v>
      </c>
      <c r="H538" s="25">
        <v>2370</v>
      </c>
      <c r="I538" s="26">
        <v>2915</v>
      </c>
    </row>
    <row r="539" spans="2:9" x14ac:dyDescent="0.25">
      <c r="B539" s="27" t="s">
        <v>137</v>
      </c>
      <c r="C539" s="28" t="s">
        <v>134</v>
      </c>
      <c r="D539" s="85">
        <v>39506</v>
      </c>
      <c r="E539" s="28" t="s">
        <v>156</v>
      </c>
      <c r="F539" s="28">
        <v>146</v>
      </c>
      <c r="G539" s="28">
        <v>3124</v>
      </c>
      <c r="H539" s="28">
        <v>1492</v>
      </c>
      <c r="I539" s="29">
        <v>1632</v>
      </c>
    </row>
    <row r="540" spans="2:9" x14ac:dyDescent="0.25">
      <c r="B540" s="24" t="s">
        <v>135</v>
      </c>
      <c r="C540" s="25" t="s">
        <v>134</v>
      </c>
      <c r="D540" s="84">
        <v>39594</v>
      </c>
      <c r="E540" s="25" t="s">
        <v>156</v>
      </c>
      <c r="F540" s="25">
        <v>292</v>
      </c>
      <c r="G540" s="25">
        <v>6550</v>
      </c>
      <c r="H540" s="25">
        <v>2873</v>
      </c>
      <c r="I540" s="26">
        <v>3677</v>
      </c>
    </row>
    <row r="541" spans="2:9" x14ac:dyDescent="0.25">
      <c r="B541" s="27" t="s">
        <v>137</v>
      </c>
      <c r="C541" s="28" t="s">
        <v>134</v>
      </c>
      <c r="D541" s="85">
        <v>39692</v>
      </c>
      <c r="E541" s="28" t="s">
        <v>156</v>
      </c>
      <c r="F541" s="28">
        <v>66</v>
      </c>
      <c r="G541" s="28">
        <v>1195</v>
      </c>
      <c r="H541" s="28">
        <v>556</v>
      </c>
      <c r="I541" s="29">
        <v>639</v>
      </c>
    </row>
    <row r="542" spans="2:9" x14ac:dyDescent="0.25">
      <c r="B542" s="24" t="s">
        <v>135</v>
      </c>
      <c r="C542" s="25" t="s">
        <v>134</v>
      </c>
      <c r="D542" s="84">
        <v>39735</v>
      </c>
      <c r="E542" s="25" t="s">
        <v>156</v>
      </c>
      <c r="F542" s="25">
        <v>110</v>
      </c>
      <c r="G542" s="25">
        <v>2308</v>
      </c>
      <c r="H542" s="25">
        <v>928</v>
      </c>
      <c r="I542" s="26">
        <v>1380</v>
      </c>
    </row>
    <row r="543" spans="2:9" x14ac:dyDescent="0.25">
      <c r="B543" s="27" t="s">
        <v>135</v>
      </c>
      <c r="C543" s="28" t="s">
        <v>142</v>
      </c>
      <c r="D543" s="85">
        <v>39254</v>
      </c>
      <c r="E543" s="28" t="s">
        <v>156</v>
      </c>
      <c r="F543" s="28">
        <v>1000</v>
      </c>
      <c r="G543" s="28">
        <v>20480</v>
      </c>
      <c r="H543" s="28">
        <v>9840</v>
      </c>
      <c r="I543" s="29">
        <v>10640</v>
      </c>
    </row>
    <row r="544" spans="2:9" x14ac:dyDescent="0.25">
      <c r="B544" s="24" t="s">
        <v>137</v>
      </c>
      <c r="C544" s="25" t="s">
        <v>142</v>
      </c>
      <c r="D544" s="84">
        <v>39272</v>
      </c>
      <c r="E544" s="25" t="s">
        <v>156</v>
      </c>
      <c r="F544" s="25">
        <v>330</v>
      </c>
      <c r="G544" s="25">
        <v>7418</v>
      </c>
      <c r="H544" s="25">
        <v>3373</v>
      </c>
      <c r="I544" s="26">
        <v>4045</v>
      </c>
    </row>
    <row r="545" spans="2:9" x14ac:dyDescent="0.25">
      <c r="B545" s="27" t="s">
        <v>135</v>
      </c>
      <c r="C545" s="28" t="s">
        <v>142</v>
      </c>
      <c r="D545" s="85">
        <v>39346</v>
      </c>
      <c r="E545" s="28" t="s">
        <v>156</v>
      </c>
      <c r="F545" s="28">
        <v>500</v>
      </c>
      <c r="G545" s="28">
        <v>12135</v>
      </c>
      <c r="H545" s="28">
        <v>5110</v>
      </c>
      <c r="I545" s="29">
        <v>7025</v>
      </c>
    </row>
    <row r="546" spans="2:9" x14ac:dyDescent="0.25">
      <c r="B546" s="24" t="s">
        <v>132</v>
      </c>
      <c r="C546" s="25" t="s">
        <v>142</v>
      </c>
      <c r="D546" s="84">
        <v>39447</v>
      </c>
      <c r="E546" s="25" t="s">
        <v>156</v>
      </c>
      <c r="F546" s="25">
        <v>250</v>
      </c>
      <c r="G546" s="25">
        <v>4390</v>
      </c>
      <c r="H546" s="25">
        <v>2117</v>
      </c>
      <c r="I546" s="26">
        <v>2273</v>
      </c>
    </row>
    <row r="547" spans="2:9" x14ac:dyDescent="0.25">
      <c r="B547" s="27" t="s">
        <v>135</v>
      </c>
      <c r="C547" s="28" t="s">
        <v>142</v>
      </c>
      <c r="D547" s="85">
        <v>39528</v>
      </c>
      <c r="E547" s="28" t="s">
        <v>156</v>
      </c>
      <c r="F547" s="28">
        <v>920</v>
      </c>
      <c r="G547" s="28">
        <v>18842</v>
      </c>
      <c r="H547" s="28">
        <v>9053</v>
      </c>
      <c r="I547" s="29">
        <v>9789</v>
      </c>
    </row>
    <row r="548" spans="2:9" x14ac:dyDescent="0.25">
      <c r="B548" s="24" t="s">
        <v>135</v>
      </c>
      <c r="C548" s="25" t="s">
        <v>142</v>
      </c>
      <c r="D548" s="84">
        <v>39533</v>
      </c>
      <c r="E548" s="25" t="s">
        <v>156</v>
      </c>
      <c r="F548" s="25">
        <v>460</v>
      </c>
      <c r="G548" s="25">
        <v>11164</v>
      </c>
      <c r="H548" s="25">
        <v>4701</v>
      </c>
      <c r="I548" s="26">
        <v>6463</v>
      </c>
    </row>
    <row r="549" spans="2:9" x14ac:dyDescent="0.25">
      <c r="B549" s="27" t="s">
        <v>132</v>
      </c>
      <c r="C549" s="28" t="s">
        <v>142</v>
      </c>
      <c r="D549" s="85">
        <v>39546</v>
      </c>
      <c r="E549" s="28" t="s">
        <v>156</v>
      </c>
      <c r="F549" s="28">
        <v>230</v>
      </c>
      <c r="G549" s="28">
        <v>4039</v>
      </c>
      <c r="H549" s="28">
        <v>1948</v>
      </c>
      <c r="I549" s="29">
        <v>2091</v>
      </c>
    </row>
    <row r="550" spans="2:9" x14ac:dyDescent="0.25">
      <c r="B550" s="24" t="s">
        <v>137</v>
      </c>
      <c r="C550" s="25" t="s">
        <v>142</v>
      </c>
      <c r="D550" s="84">
        <v>39589</v>
      </c>
      <c r="E550" s="25" t="s">
        <v>156</v>
      </c>
      <c r="F550" s="25">
        <v>304</v>
      </c>
      <c r="G550" s="25">
        <v>6825</v>
      </c>
      <c r="H550" s="25">
        <v>3103</v>
      </c>
      <c r="I550" s="26">
        <v>3722</v>
      </c>
    </row>
    <row r="551" spans="2:9" x14ac:dyDescent="0.25">
      <c r="B551" s="27" t="s">
        <v>132</v>
      </c>
      <c r="C551" s="28" t="s">
        <v>136</v>
      </c>
      <c r="D551" s="85">
        <v>39209</v>
      </c>
      <c r="E551" s="28" t="s">
        <v>156</v>
      </c>
      <c r="F551" s="28">
        <v>450</v>
      </c>
      <c r="G551" s="28">
        <v>10958</v>
      </c>
      <c r="H551" s="28">
        <v>4599</v>
      </c>
      <c r="I551" s="29">
        <v>6359</v>
      </c>
    </row>
    <row r="552" spans="2:9" x14ac:dyDescent="0.25">
      <c r="B552" s="24" t="s">
        <v>137</v>
      </c>
      <c r="C552" s="25" t="s">
        <v>136</v>
      </c>
      <c r="D552" s="84">
        <v>39268</v>
      </c>
      <c r="E552" s="25" t="s">
        <v>156</v>
      </c>
      <c r="F552" s="25">
        <v>330</v>
      </c>
      <c r="G552" s="25">
        <v>7405</v>
      </c>
      <c r="H552" s="25">
        <v>3373</v>
      </c>
      <c r="I552" s="26">
        <v>4032</v>
      </c>
    </row>
    <row r="553" spans="2:9" x14ac:dyDescent="0.25">
      <c r="B553" s="27" t="s">
        <v>137</v>
      </c>
      <c r="C553" s="28" t="s">
        <v>136</v>
      </c>
      <c r="D553" s="85">
        <v>39303</v>
      </c>
      <c r="E553" s="28" t="s">
        <v>156</v>
      </c>
      <c r="F553" s="28">
        <v>350</v>
      </c>
      <c r="G553" s="28">
        <v>7234</v>
      </c>
      <c r="H553" s="28">
        <v>3577</v>
      </c>
      <c r="I553" s="29">
        <v>3657</v>
      </c>
    </row>
    <row r="554" spans="2:9" x14ac:dyDescent="0.25">
      <c r="B554" s="24" t="s">
        <v>132</v>
      </c>
      <c r="C554" s="25" t="s">
        <v>136</v>
      </c>
      <c r="D554" s="84">
        <v>39797</v>
      </c>
      <c r="E554" s="25" t="s">
        <v>156</v>
      </c>
      <c r="F554" s="25">
        <v>464</v>
      </c>
      <c r="G554" s="25">
        <v>11287</v>
      </c>
      <c r="H554" s="25">
        <v>4737</v>
      </c>
      <c r="I554" s="26">
        <v>6550</v>
      </c>
    </row>
    <row r="555" spans="2:9" x14ac:dyDescent="0.25">
      <c r="B555" s="27" t="s">
        <v>137</v>
      </c>
      <c r="C555" s="28" t="s">
        <v>136</v>
      </c>
      <c r="D555" s="85">
        <v>39801</v>
      </c>
      <c r="E555" s="28" t="s">
        <v>156</v>
      </c>
      <c r="F555" s="28">
        <v>361</v>
      </c>
      <c r="G555" s="28">
        <v>7451</v>
      </c>
      <c r="H555" s="28">
        <v>3684</v>
      </c>
      <c r="I555" s="29">
        <v>3767</v>
      </c>
    </row>
    <row r="556" spans="2:9" x14ac:dyDescent="0.25">
      <c r="B556" s="24" t="s">
        <v>137</v>
      </c>
      <c r="C556" s="25" t="s">
        <v>136</v>
      </c>
      <c r="D556" s="84">
        <v>39805</v>
      </c>
      <c r="E556" s="25" t="s">
        <v>156</v>
      </c>
      <c r="F556" s="25">
        <v>340</v>
      </c>
      <c r="G556" s="25">
        <v>7627</v>
      </c>
      <c r="H556" s="25">
        <v>3474</v>
      </c>
      <c r="I556" s="26">
        <v>4153</v>
      </c>
    </row>
    <row r="557" spans="2:9" x14ac:dyDescent="0.25">
      <c r="B557" s="27" t="s">
        <v>132</v>
      </c>
      <c r="C557" s="28" t="s">
        <v>143</v>
      </c>
      <c r="D557" s="85">
        <v>39135</v>
      </c>
      <c r="E557" s="28" t="s">
        <v>156</v>
      </c>
      <c r="F557" s="28">
        <v>900</v>
      </c>
      <c r="G557" s="28">
        <v>17901</v>
      </c>
      <c r="H557" s="28">
        <v>7623</v>
      </c>
      <c r="I557" s="29">
        <v>10278</v>
      </c>
    </row>
    <row r="558" spans="2:9" x14ac:dyDescent="0.25">
      <c r="B558" s="24" t="s">
        <v>132</v>
      </c>
      <c r="C558" s="25" t="s">
        <v>143</v>
      </c>
      <c r="D558" s="84">
        <v>39545</v>
      </c>
      <c r="E558" s="25" t="s">
        <v>156</v>
      </c>
      <c r="F558" s="25">
        <v>1134</v>
      </c>
      <c r="G558" s="25">
        <v>22555</v>
      </c>
      <c r="H558" s="25">
        <v>9605</v>
      </c>
      <c r="I558" s="26">
        <v>12950</v>
      </c>
    </row>
    <row r="559" spans="2:9" x14ac:dyDescent="0.25">
      <c r="B559" s="27" t="s">
        <v>132</v>
      </c>
      <c r="C559" s="28" t="s">
        <v>138</v>
      </c>
      <c r="D559" s="85">
        <v>39107</v>
      </c>
      <c r="E559" s="28" t="s">
        <v>156</v>
      </c>
      <c r="F559" s="28">
        <v>550</v>
      </c>
      <c r="G559" s="28">
        <v>13162</v>
      </c>
      <c r="H559" s="28">
        <v>5621</v>
      </c>
      <c r="I559" s="29">
        <v>7541</v>
      </c>
    </row>
    <row r="560" spans="2:9" x14ac:dyDescent="0.25">
      <c r="B560" s="24" t="s">
        <v>137</v>
      </c>
      <c r="C560" s="25" t="s">
        <v>138</v>
      </c>
      <c r="D560" s="84">
        <v>39174</v>
      </c>
      <c r="E560" s="25" t="s">
        <v>156</v>
      </c>
      <c r="F560" s="25">
        <v>350</v>
      </c>
      <c r="G560" s="25">
        <v>8302</v>
      </c>
      <c r="H560" s="25">
        <v>3444</v>
      </c>
      <c r="I560" s="26">
        <v>4858</v>
      </c>
    </row>
    <row r="561" spans="2:9" x14ac:dyDescent="0.25">
      <c r="B561" s="27" t="s">
        <v>137</v>
      </c>
      <c r="C561" s="28" t="s">
        <v>138</v>
      </c>
      <c r="D561" s="85">
        <v>39605</v>
      </c>
      <c r="E561" s="28" t="s">
        <v>156</v>
      </c>
      <c r="F561" s="28">
        <v>273</v>
      </c>
      <c r="G561" s="28">
        <v>6476</v>
      </c>
      <c r="H561" s="28">
        <v>2686</v>
      </c>
      <c r="I561" s="29">
        <v>3790</v>
      </c>
    </row>
    <row r="562" spans="2:9" x14ac:dyDescent="0.25">
      <c r="B562" s="24" t="s">
        <v>132</v>
      </c>
      <c r="C562" s="25" t="s">
        <v>138</v>
      </c>
      <c r="D562" s="84">
        <v>39693</v>
      </c>
      <c r="E562" s="25" t="s">
        <v>156</v>
      </c>
      <c r="F562" s="25">
        <v>429</v>
      </c>
      <c r="G562" s="25">
        <v>10266</v>
      </c>
      <c r="H562" s="25">
        <v>4384</v>
      </c>
      <c r="I562" s="26">
        <v>5882</v>
      </c>
    </row>
    <row r="563" spans="2:9" x14ac:dyDescent="0.25">
      <c r="B563" s="27" t="s">
        <v>137</v>
      </c>
      <c r="C563" s="28" t="s">
        <v>144</v>
      </c>
      <c r="D563" s="85">
        <v>39099</v>
      </c>
      <c r="E563" s="28" t="s">
        <v>156</v>
      </c>
      <c r="F563" s="28">
        <v>360</v>
      </c>
      <c r="G563" s="28">
        <v>7733</v>
      </c>
      <c r="H563" s="28">
        <v>3542</v>
      </c>
      <c r="I563" s="29">
        <v>4191</v>
      </c>
    </row>
    <row r="564" spans="2:9" x14ac:dyDescent="0.25">
      <c r="B564" s="24" t="s">
        <v>135</v>
      </c>
      <c r="C564" s="25" t="s">
        <v>144</v>
      </c>
      <c r="D564" s="84">
        <v>39136</v>
      </c>
      <c r="E564" s="25" t="s">
        <v>156</v>
      </c>
      <c r="F564" s="25">
        <v>700</v>
      </c>
      <c r="G564" s="25">
        <v>16142</v>
      </c>
      <c r="H564" s="25">
        <v>6888</v>
      </c>
      <c r="I564" s="26">
        <v>9254</v>
      </c>
    </row>
    <row r="565" spans="2:9" x14ac:dyDescent="0.25">
      <c r="B565" s="27" t="s">
        <v>135</v>
      </c>
      <c r="C565" s="28" t="s">
        <v>144</v>
      </c>
      <c r="D565" s="85">
        <v>39171</v>
      </c>
      <c r="E565" s="28" t="s">
        <v>156</v>
      </c>
      <c r="F565" s="28">
        <v>600</v>
      </c>
      <c r="G565" s="28">
        <v>13854</v>
      </c>
      <c r="H565" s="28">
        <v>5904</v>
      </c>
      <c r="I565" s="29">
        <v>7950</v>
      </c>
    </row>
    <row r="566" spans="2:9" x14ac:dyDescent="0.25">
      <c r="B566" s="24" t="s">
        <v>132</v>
      </c>
      <c r="C566" s="25" t="s">
        <v>144</v>
      </c>
      <c r="D566" s="84">
        <v>39178</v>
      </c>
      <c r="E566" s="25" t="s">
        <v>156</v>
      </c>
      <c r="F566" s="25">
        <v>240</v>
      </c>
      <c r="G566" s="25">
        <v>5453</v>
      </c>
      <c r="H566" s="25">
        <v>2362</v>
      </c>
      <c r="I566" s="26">
        <v>3091</v>
      </c>
    </row>
    <row r="567" spans="2:9" x14ac:dyDescent="0.25">
      <c r="B567" s="27" t="s">
        <v>137</v>
      </c>
      <c r="C567" s="28" t="s">
        <v>144</v>
      </c>
      <c r="D567" s="85">
        <v>39206</v>
      </c>
      <c r="E567" s="28" t="s">
        <v>156</v>
      </c>
      <c r="F567" s="28">
        <v>200</v>
      </c>
      <c r="G567" s="28">
        <v>4064</v>
      </c>
      <c r="H567" s="28">
        <v>1694</v>
      </c>
      <c r="I567" s="29">
        <v>2370</v>
      </c>
    </row>
    <row r="568" spans="2:9" x14ac:dyDescent="0.25">
      <c r="B568" s="24" t="s">
        <v>135</v>
      </c>
      <c r="C568" s="25" t="s">
        <v>144</v>
      </c>
      <c r="D568" s="84">
        <v>39240</v>
      </c>
      <c r="E568" s="25" t="s">
        <v>156</v>
      </c>
      <c r="F568" s="25">
        <v>180</v>
      </c>
      <c r="G568" s="25">
        <v>3857</v>
      </c>
      <c r="H568" s="25">
        <v>1771</v>
      </c>
      <c r="I568" s="26">
        <v>2086</v>
      </c>
    </row>
    <row r="569" spans="2:9" x14ac:dyDescent="0.25">
      <c r="B569" s="27" t="s">
        <v>137</v>
      </c>
      <c r="C569" s="28" t="s">
        <v>144</v>
      </c>
      <c r="D569" s="85">
        <v>39259</v>
      </c>
      <c r="E569" s="28" t="s">
        <v>156</v>
      </c>
      <c r="F569" s="28">
        <v>400</v>
      </c>
      <c r="G569" s="28">
        <v>9356</v>
      </c>
      <c r="H569" s="28">
        <v>3936</v>
      </c>
      <c r="I569" s="29">
        <v>5420</v>
      </c>
    </row>
    <row r="570" spans="2:9" x14ac:dyDescent="0.25">
      <c r="B570" s="24" t="s">
        <v>137</v>
      </c>
      <c r="C570" s="25" t="s">
        <v>144</v>
      </c>
      <c r="D570" s="84">
        <v>39265</v>
      </c>
      <c r="E570" s="25" t="s">
        <v>156</v>
      </c>
      <c r="F570" s="25">
        <v>480</v>
      </c>
      <c r="G570" s="25">
        <v>10085</v>
      </c>
      <c r="H570" s="25">
        <v>4066</v>
      </c>
      <c r="I570" s="26">
        <v>6019</v>
      </c>
    </row>
    <row r="571" spans="2:9" x14ac:dyDescent="0.25">
      <c r="B571" s="27" t="s">
        <v>135</v>
      </c>
      <c r="C571" s="28" t="s">
        <v>144</v>
      </c>
      <c r="D571" s="85">
        <v>39406</v>
      </c>
      <c r="E571" s="28" t="s">
        <v>156</v>
      </c>
      <c r="F571" s="28">
        <v>480</v>
      </c>
      <c r="G571" s="28">
        <v>8232</v>
      </c>
      <c r="H571" s="28">
        <v>4066</v>
      </c>
      <c r="I571" s="29">
        <v>4166</v>
      </c>
    </row>
    <row r="572" spans="2:9" x14ac:dyDescent="0.25">
      <c r="B572" s="24" t="s">
        <v>135</v>
      </c>
      <c r="C572" s="25" t="s">
        <v>144</v>
      </c>
      <c r="D572" s="84">
        <v>39409</v>
      </c>
      <c r="E572" s="25" t="s">
        <v>156</v>
      </c>
      <c r="F572" s="25">
        <v>60</v>
      </c>
      <c r="G572" s="25">
        <v>1267</v>
      </c>
      <c r="H572" s="25">
        <v>508</v>
      </c>
      <c r="I572" s="26">
        <v>759</v>
      </c>
    </row>
    <row r="573" spans="2:9" x14ac:dyDescent="0.25">
      <c r="B573" s="27" t="s">
        <v>135</v>
      </c>
      <c r="C573" s="28" t="s">
        <v>144</v>
      </c>
      <c r="D573" s="85">
        <v>39414</v>
      </c>
      <c r="E573" s="28" t="s">
        <v>156</v>
      </c>
      <c r="F573" s="28">
        <v>990</v>
      </c>
      <c r="G573" s="28">
        <v>23503</v>
      </c>
      <c r="H573" s="28">
        <v>10118</v>
      </c>
      <c r="I573" s="29">
        <v>13385</v>
      </c>
    </row>
    <row r="574" spans="2:9" x14ac:dyDescent="0.25">
      <c r="B574" s="24" t="s">
        <v>132</v>
      </c>
      <c r="C574" s="25" t="s">
        <v>144</v>
      </c>
      <c r="D574" s="84">
        <v>39420</v>
      </c>
      <c r="E574" s="25" t="s">
        <v>156</v>
      </c>
      <c r="F574" s="25">
        <v>110</v>
      </c>
      <c r="G574" s="25">
        <v>2434</v>
      </c>
      <c r="H574" s="25">
        <v>1124</v>
      </c>
      <c r="I574" s="26">
        <v>1310</v>
      </c>
    </row>
    <row r="575" spans="2:9" x14ac:dyDescent="0.25">
      <c r="B575" s="27" t="s">
        <v>135</v>
      </c>
      <c r="C575" s="28" t="s">
        <v>144</v>
      </c>
      <c r="D575" s="85">
        <v>39457</v>
      </c>
      <c r="E575" s="28" t="s">
        <v>156</v>
      </c>
      <c r="F575" s="28">
        <v>861</v>
      </c>
      <c r="G575" s="28">
        <v>19855</v>
      </c>
      <c r="H575" s="28">
        <v>8472</v>
      </c>
      <c r="I575" s="29">
        <v>11383</v>
      </c>
    </row>
    <row r="576" spans="2:9" x14ac:dyDescent="0.25">
      <c r="B576" s="24" t="s">
        <v>137</v>
      </c>
      <c r="C576" s="25" t="s">
        <v>144</v>
      </c>
      <c r="D576" s="84">
        <v>39483</v>
      </c>
      <c r="E576" s="25" t="s">
        <v>156</v>
      </c>
      <c r="F576" s="25">
        <v>492</v>
      </c>
      <c r="G576" s="25">
        <v>11508</v>
      </c>
      <c r="H576" s="25">
        <v>4841</v>
      </c>
      <c r="I576" s="26">
        <v>6667</v>
      </c>
    </row>
    <row r="577" spans="2:9" x14ac:dyDescent="0.25">
      <c r="B577" s="27" t="s">
        <v>135</v>
      </c>
      <c r="C577" s="28" t="s">
        <v>144</v>
      </c>
      <c r="D577" s="85">
        <v>39489</v>
      </c>
      <c r="E577" s="28" t="s">
        <v>156</v>
      </c>
      <c r="F577" s="28">
        <v>590</v>
      </c>
      <c r="G577" s="28">
        <v>10125</v>
      </c>
      <c r="H577" s="28">
        <v>5001</v>
      </c>
      <c r="I577" s="29">
        <v>5124</v>
      </c>
    </row>
    <row r="578" spans="2:9" x14ac:dyDescent="0.25">
      <c r="B578" s="24" t="s">
        <v>135</v>
      </c>
      <c r="C578" s="25" t="s">
        <v>144</v>
      </c>
      <c r="D578" s="84">
        <v>39491</v>
      </c>
      <c r="E578" s="25" t="s">
        <v>156</v>
      </c>
      <c r="F578" s="25">
        <v>738</v>
      </c>
      <c r="G578" s="25">
        <v>17040</v>
      </c>
      <c r="H578" s="25">
        <v>7262</v>
      </c>
      <c r="I578" s="26">
        <v>9778</v>
      </c>
    </row>
    <row r="579" spans="2:9" x14ac:dyDescent="0.25">
      <c r="B579" s="27" t="s">
        <v>132</v>
      </c>
      <c r="C579" s="28" t="s">
        <v>144</v>
      </c>
      <c r="D579" s="85">
        <v>39510</v>
      </c>
      <c r="E579" s="28" t="s">
        <v>156</v>
      </c>
      <c r="F579" s="28">
        <v>135</v>
      </c>
      <c r="G579" s="28">
        <v>2994</v>
      </c>
      <c r="H579" s="28">
        <v>1383</v>
      </c>
      <c r="I579" s="29">
        <v>1611</v>
      </c>
    </row>
    <row r="580" spans="2:9" x14ac:dyDescent="0.25">
      <c r="B580" s="24" t="s">
        <v>137</v>
      </c>
      <c r="C580" s="25" t="s">
        <v>144</v>
      </c>
      <c r="D580" s="84">
        <v>39597</v>
      </c>
      <c r="E580" s="25" t="s">
        <v>156</v>
      </c>
      <c r="F580" s="25">
        <v>246</v>
      </c>
      <c r="G580" s="25">
        <v>4999</v>
      </c>
      <c r="H580" s="25">
        <v>2084</v>
      </c>
      <c r="I580" s="26">
        <v>2915</v>
      </c>
    </row>
    <row r="581" spans="2:9" x14ac:dyDescent="0.25">
      <c r="B581" s="27" t="s">
        <v>135</v>
      </c>
      <c r="C581" s="28" t="s">
        <v>144</v>
      </c>
      <c r="D581" s="85">
        <v>39615</v>
      </c>
      <c r="E581" s="28" t="s">
        <v>156</v>
      </c>
      <c r="F581" s="28">
        <v>74</v>
      </c>
      <c r="G581" s="28">
        <v>1558</v>
      </c>
      <c r="H581" s="28">
        <v>625</v>
      </c>
      <c r="I581" s="29">
        <v>933</v>
      </c>
    </row>
    <row r="582" spans="2:9" x14ac:dyDescent="0.25">
      <c r="B582" s="24" t="s">
        <v>132</v>
      </c>
      <c r="C582" s="25" t="s">
        <v>144</v>
      </c>
      <c r="D582" s="84">
        <v>39618</v>
      </c>
      <c r="E582" s="25" t="s">
        <v>156</v>
      </c>
      <c r="F582" s="25">
        <v>295</v>
      </c>
      <c r="G582" s="25">
        <v>6707</v>
      </c>
      <c r="H582" s="25">
        <v>2905</v>
      </c>
      <c r="I582" s="26">
        <v>3802</v>
      </c>
    </row>
    <row r="583" spans="2:9" x14ac:dyDescent="0.25">
      <c r="B583" s="27" t="s">
        <v>135</v>
      </c>
      <c r="C583" s="28" t="s">
        <v>144</v>
      </c>
      <c r="D583" s="85">
        <v>39701</v>
      </c>
      <c r="E583" s="28" t="s">
        <v>156</v>
      </c>
      <c r="F583" s="28">
        <v>221</v>
      </c>
      <c r="G583" s="28">
        <v>4744</v>
      </c>
      <c r="H583" s="28">
        <v>2178</v>
      </c>
      <c r="I583" s="29">
        <v>2566</v>
      </c>
    </row>
    <row r="584" spans="2:9" x14ac:dyDescent="0.25">
      <c r="B584" s="24" t="s">
        <v>135</v>
      </c>
      <c r="C584" s="25" t="s">
        <v>144</v>
      </c>
      <c r="D584" s="84">
        <v>39724</v>
      </c>
      <c r="E584" s="25" t="s">
        <v>156</v>
      </c>
      <c r="F584" s="25">
        <v>1218</v>
      </c>
      <c r="G584" s="25">
        <v>28909</v>
      </c>
      <c r="H584" s="25">
        <v>12445</v>
      </c>
      <c r="I584" s="26">
        <v>16464</v>
      </c>
    </row>
    <row r="585" spans="2:9" x14ac:dyDescent="0.25">
      <c r="B585" s="27" t="s">
        <v>137</v>
      </c>
      <c r="C585" s="28" t="s">
        <v>144</v>
      </c>
      <c r="D585" s="85">
        <v>39756</v>
      </c>
      <c r="E585" s="28" t="s">
        <v>156</v>
      </c>
      <c r="F585" s="28">
        <v>590</v>
      </c>
      <c r="G585" s="28">
        <v>12405</v>
      </c>
      <c r="H585" s="28">
        <v>5001</v>
      </c>
      <c r="I585" s="29">
        <v>7404</v>
      </c>
    </row>
    <row r="586" spans="2:9" x14ac:dyDescent="0.25">
      <c r="B586" s="24" t="s">
        <v>137</v>
      </c>
      <c r="C586" s="25" t="s">
        <v>145</v>
      </c>
      <c r="D586" s="84">
        <v>39787</v>
      </c>
      <c r="E586" s="25" t="s">
        <v>156</v>
      </c>
      <c r="F586" s="25">
        <v>443</v>
      </c>
      <c r="G586" s="25">
        <v>9512</v>
      </c>
      <c r="H586" s="25">
        <v>4357</v>
      </c>
      <c r="I586" s="26">
        <v>5155</v>
      </c>
    </row>
    <row r="587" spans="2:9" x14ac:dyDescent="0.25">
      <c r="B587" s="27" t="s">
        <v>132</v>
      </c>
      <c r="C587" s="28" t="s">
        <v>133</v>
      </c>
      <c r="D587" s="85">
        <v>39210</v>
      </c>
      <c r="E587" s="28" t="s">
        <v>157</v>
      </c>
      <c r="F587" s="28">
        <v>240</v>
      </c>
      <c r="G587" s="28">
        <v>5626</v>
      </c>
      <c r="H587" s="28">
        <v>2453</v>
      </c>
      <c r="I587" s="29">
        <v>3173</v>
      </c>
    </row>
    <row r="588" spans="2:9" x14ac:dyDescent="0.25">
      <c r="B588" s="24" t="s">
        <v>135</v>
      </c>
      <c r="C588" s="25" t="s">
        <v>133</v>
      </c>
      <c r="D588" s="84">
        <v>39287</v>
      </c>
      <c r="E588" s="25" t="s">
        <v>157</v>
      </c>
      <c r="F588" s="25">
        <v>1170</v>
      </c>
      <c r="G588" s="25">
        <v>26793</v>
      </c>
      <c r="H588" s="25">
        <v>11513</v>
      </c>
      <c r="I588" s="26">
        <v>15280</v>
      </c>
    </row>
    <row r="589" spans="2:9" x14ac:dyDescent="0.25">
      <c r="B589" s="27" t="s">
        <v>135</v>
      </c>
      <c r="C589" s="28" t="s">
        <v>133</v>
      </c>
      <c r="D589" s="85">
        <v>39461</v>
      </c>
      <c r="E589" s="28" t="s">
        <v>157</v>
      </c>
      <c r="F589" s="28">
        <v>1006</v>
      </c>
      <c r="G589" s="28">
        <v>23042</v>
      </c>
      <c r="H589" s="28">
        <v>9901</v>
      </c>
      <c r="I589" s="29">
        <v>13141</v>
      </c>
    </row>
    <row r="590" spans="2:9" x14ac:dyDescent="0.25">
      <c r="B590" s="24" t="s">
        <v>132</v>
      </c>
      <c r="C590" s="25" t="s">
        <v>133</v>
      </c>
      <c r="D590" s="84">
        <v>39462</v>
      </c>
      <c r="E590" s="25" t="s">
        <v>157</v>
      </c>
      <c r="F590" s="25">
        <v>206</v>
      </c>
      <c r="G590" s="25">
        <v>4838</v>
      </c>
      <c r="H590" s="25">
        <v>2110</v>
      </c>
      <c r="I590" s="26">
        <v>2728</v>
      </c>
    </row>
    <row r="591" spans="2:9" x14ac:dyDescent="0.25">
      <c r="B591" s="27" t="s">
        <v>132</v>
      </c>
      <c r="C591" s="28" t="s">
        <v>141</v>
      </c>
      <c r="D591" s="85">
        <v>39086</v>
      </c>
      <c r="E591" s="28" t="s">
        <v>157</v>
      </c>
      <c r="F591" s="28">
        <v>1500</v>
      </c>
      <c r="G591" s="28">
        <v>27435</v>
      </c>
      <c r="H591" s="28">
        <v>12705</v>
      </c>
      <c r="I591" s="29">
        <v>14730</v>
      </c>
    </row>
    <row r="592" spans="2:9" x14ac:dyDescent="0.25">
      <c r="B592" s="24" t="s">
        <v>132</v>
      </c>
      <c r="C592" s="25" t="s">
        <v>141</v>
      </c>
      <c r="D592" s="84">
        <v>39482</v>
      </c>
      <c r="E592" s="25" t="s">
        <v>157</v>
      </c>
      <c r="F592" s="25">
        <v>1800</v>
      </c>
      <c r="G592" s="25">
        <v>32922</v>
      </c>
      <c r="H592" s="25">
        <v>15246</v>
      </c>
      <c r="I592" s="26">
        <v>17676</v>
      </c>
    </row>
    <row r="593" spans="2:9" x14ac:dyDescent="0.25">
      <c r="B593" s="27" t="s">
        <v>137</v>
      </c>
      <c r="C593" s="28" t="s">
        <v>142</v>
      </c>
      <c r="D593" s="85">
        <v>39345</v>
      </c>
      <c r="E593" s="28" t="s">
        <v>157</v>
      </c>
      <c r="F593" s="28">
        <v>240</v>
      </c>
      <c r="G593" s="28">
        <v>4870</v>
      </c>
      <c r="H593" s="28">
        <v>2033</v>
      </c>
      <c r="I593" s="29">
        <v>2837</v>
      </c>
    </row>
    <row r="594" spans="2:9" x14ac:dyDescent="0.25">
      <c r="B594" s="24" t="s">
        <v>137</v>
      </c>
      <c r="C594" s="25" t="s">
        <v>142</v>
      </c>
      <c r="D594" s="84">
        <v>39491</v>
      </c>
      <c r="E594" s="25" t="s">
        <v>157</v>
      </c>
      <c r="F594" s="25">
        <v>221</v>
      </c>
      <c r="G594" s="25">
        <v>4480</v>
      </c>
      <c r="H594" s="25">
        <v>1870</v>
      </c>
      <c r="I594" s="26">
        <v>2610</v>
      </c>
    </row>
    <row r="595" spans="2:9" x14ac:dyDescent="0.25">
      <c r="B595" s="27" t="s">
        <v>135</v>
      </c>
      <c r="C595" s="28" t="s">
        <v>139</v>
      </c>
      <c r="D595" s="85">
        <v>39092</v>
      </c>
      <c r="E595" s="28" t="s">
        <v>158</v>
      </c>
      <c r="F595" s="28">
        <v>500</v>
      </c>
      <c r="G595" s="28">
        <v>10560</v>
      </c>
      <c r="H595" s="28">
        <v>4235</v>
      </c>
      <c r="I595" s="29">
        <v>6325</v>
      </c>
    </row>
    <row r="596" spans="2:9" x14ac:dyDescent="0.25">
      <c r="B596" s="24" t="s">
        <v>132</v>
      </c>
      <c r="C596" s="25" t="s">
        <v>139</v>
      </c>
      <c r="D596" s="84">
        <v>39182</v>
      </c>
      <c r="E596" s="25" t="s">
        <v>158</v>
      </c>
      <c r="F596" s="25">
        <v>560</v>
      </c>
      <c r="G596" s="25">
        <v>13261</v>
      </c>
      <c r="H596" s="25">
        <v>5723</v>
      </c>
      <c r="I596" s="26">
        <v>7538</v>
      </c>
    </row>
    <row r="597" spans="2:9" x14ac:dyDescent="0.25">
      <c r="B597" s="27" t="s">
        <v>135</v>
      </c>
      <c r="C597" s="28" t="s">
        <v>139</v>
      </c>
      <c r="D597" s="85">
        <v>39213</v>
      </c>
      <c r="E597" s="28" t="s">
        <v>158</v>
      </c>
      <c r="F597" s="28">
        <v>360</v>
      </c>
      <c r="G597" s="28">
        <v>7924</v>
      </c>
      <c r="H597" s="28">
        <v>3679</v>
      </c>
      <c r="I597" s="29">
        <v>4245</v>
      </c>
    </row>
    <row r="598" spans="2:9" x14ac:dyDescent="0.25">
      <c r="B598" s="24" t="s">
        <v>135</v>
      </c>
      <c r="C598" s="25" t="s">
        <v>139</v>
      </c>
      <c r="D598" s="84">
        <v>39252</v>
      </c>
      <c r="E598" s="25" t="s">
        <v>158</v>
      </c>
      <c r="F598" s="25">
        <v>490</v>
      </c>
      <c r="G598" s="25">
        <v>11412</v>
      </c>
      <c r="H598" s="25">
        <v>4822</v>
      </c>
      <c r="I598" s="26">
        <v>6590</v>
      </c>
    </row>
    <row r="599" spans="2:9" x14ac:dyDescent="0.25">
      <c r="B599" s="27" t="s">
        <v>137</v>
      </c>
      <c r="C599" s="28" t="s">
        <v>139</v>
      </c>
      <c r="D599" s="85">
        <v>39258</v>
      </c>
      <c r="E599" s="28" t="s">
        <v>158</v>
      </c>
      <c r="F599" s="28">
        <v>550</v>
      </c>
      <c r="G599" s="28">
        <v>13305</v>
      </c>
      <c r="H599" s="28">
        <v>5412</v>
      </c>
      <c r="I599" s="29">
        <v>7893</v>
      </c>
    </row>
    <row r="600" spans="2:9" x14ac:dyDescent="0.25">
      <c r="B600" s="24" t="s">
        <v>132</v>
      </c>
      <c r="C600" s="25" t="s">
        <v>139</v>
      </c>
      <c r="D600" s="84">
        <v>39259</v>
      </c>
      <c r="E600" s="25" t="s">
        <v>158</v>
      </c>
      <c r="F600" s="25">
        <v>140</v>
      </c>
      <c r="G600" s="25">
        <v>3501</v>
      </c>
      <c r="H600" s="25">
        <v>1431</v>
      </c>
      <c r="I600" s="26">
        <v>2070</v>
      </c>
    </row>
    <row r="601" spans="2:9" x14ac:dyDescent="0.25">
      <c r="B601" s="27" t="s">
        <v>137</v>
      </c>
      <c r="C601" s="28" t="s">
        <v>139</v>
      </c>
      <c r="D601" s="85">
        <v>39356</v>
      </c>
      <c r="E601" s="28" t="s">
        <v>158</v>
      </c>
      <c r="F601" s="28">
        <v>540</v>
      </c>
      <c r="G601" s="28">
        <v>12436</v>
      </c>
      <c r="H601" s="28">
        <v>5519</v>
      </c>
      <c r="I601" s="29">
        <v>6917</v>
      </c>
    </row>
    <row r="602" spans="2:9" x14ac:dyDescent="0.25">
      <c r="B602" s="24" t="s">
        <v>137</v>
      </c>
      <c r="C602" s="25" t="s">
        <v>139</v>
      </c>
      <c r="D602" s="84">
        <v>39379</v>
      </c>
      <c r="E602" s="25" t="s">
        <v>158</v>
      </c>
      <c r="F602" s="25">
        <v>1080</v>
      </c>
      <c r="G602" s="25">
        <v>24797</v>
      </c>
      <c r="H602" s="25">
        <v>11038</v>
      </c>
      <c r="I602" s="26">
        <v>13759</v>
      </c>
    </row>
    <row r="603" spans="2:9" x14ac:dyDescent="0.25">
      <c r="B603" s="27" t="s">
        <v>137</v>
      </c>
      <c r="C603" s="28" t="s">
        <v>139</v>
      </c>
      <c r="D603" s="85">
        <v>39391</v>
      </c>
      <c r="E603" s="28" t="s">
        <v>158</v>
      </c>
      <c r="F603" s="28">
        <v>450</v>
      </c>
      <c r="G603" s="28">
        <v>10584</v>
      </c>
      <c r="H603" s="28">
        <v>4428</v>
      </c>
      <c r="I603" s="29">
        <v>6156</v>
      </c>
    </row>
    <row r="604" spans="2:9" x14ac:dyDescent="0.25">
      <c r="B604" s="24" t="s">
        <v>137</v>
      </c>
      <c r="C604" s="25" t="s">
        <v>139</v>
      </c>
      <c r="D604" s="84">
        <v>39423</v>
      </c>
      <c r="E604" s="25" t="s">
        <v>158</v>
      </c>
      <c r="F604" s="25">
        <v>420</v>
      </c>
      <c r="G604" s="25">
        <v>8736</v>
      </c>
      <c r="H604" s="25">
        <v>4133</v>
      </c>
      <c r="I604" s="26">
        <v>4603</v>
      </c>
    </row>
    <row r="605" spans="2:9" x14ac:dyDescent="0.25">
      <c r="B605" s="27" t="s">
        <v>137</v>
      </c>
      <c r="C605" s="28" t="s">
        <v>139</v>
      </c>
      <c r="D605" s="85">
        <v>39440</v>
      </c>
      <c r="E605" s="28" t="s">
        <v>158</v>
      </c>
      <c r="F605" s="28">
        <v>240</v>
      </c>
      <c r="G605" s="28">
        <v>4898</v>
      </c>
      <c r="H605" s="28">
        <v>2033</v>
      </c>
      <c r="I605" s="29">
        <v>2865</v>
      </c>
    </row>
    <row r="606" spans="2:9" x14ac:dyDescent="0.25">
      <c r="B606" s="24" t="s">
        <v>135</v>
      </c>
      <c r="C606" s="25" t="s">
        <v>139</v>
      </c>
      <c r="D606" s="84">
        <v>39454</v>
      </c>
      <c r="E606" s="25" t="s">
        <v>158</v>
      </c>
      <c r="F606" s="25">
        <v>450</v>
      </c>
      <c r="G606" s="25">
        <v>9504</v>
      </c>
      <c r="H606" s="25">
        <v>3812</v>
      </c>
      <c r="I606" s="26">
        <v>5692</v>
      </c>
    </row>
    <row r="607" spans="2:9" x14ac:dyDescent="0.25">
      <c r="B607" s="27" t="s">
        <v>132</v>
      </c>
      <c r="C607" s="28" t="s">
        <v>139</v>
      </c>
      <c r="D607" s="85">
        <v>39456</v>
      </c>
      <c r="E607" s="28" t="s">
        <v>158</v>
      </c>
      <c r="F607" s="28">
        <v>126</v>
      </c>
      <c r="G607" s="28">
        <v>3151</v>
      </c>
      <c r="H607" s="28">
        <v>1288</v>
      </c>
      <c r="I607" s="29">
        <v>1863</v>
      </c>
    </row>
    <row r="608" spans="2:9" x14ac:dyDescent="0.25">
      <c r="B608" s="24" t="s">
        <v>137</v>
      </c>
      <c r="C608" s="25" t="s">
        <v>139</v>
      </c>
      <c r="D608" s="84">
        <v>39461</v>
      </c>
      <c r="E608" s="25" t="s">
        <v>158</v>
      </c>
      <c r="F608" s="25">
        <v>972</v>
      </c>
      <c r="G608" s="25">
        <v>22317</v>
      </c>
      <c r="H608" s="25">
        <v>9934</v>
      </c>
      <c r="I608" s="26">
        <v>12383</v>
      </c>
    </row>
    <row r="609" spans="2:9" x14ac:dyDescent="0.25">
      <c r="B609" s="27" t="s">
        <v>137</v>
      </c>
      <c r="C609" s="28" t="s">
        <v>139</v>
      </c>
      <c r="D609" s="85">
        <v>39504</v>
      </c>
      <c r="E609" s="28" t="s">
        <v>158</v>
      </c>
      <c r="F609" s="28">
        <v>378</v>
      </c>
      <c r="G609" s="28">
        <v>7862</v>
      </c>
      <c r="H609" s="28">
        <v>3720</v>
      </c>
      <c r="I609" s="29">
        <v>4142</v>
      </c>
    </row>
    <row r="610" spans="2:9" x14ac:dyDescent="0.25">
      <c r="B610" s="24" t="s">
        <v>137</v>
      </c>
      <c r="C610" s="25" t="s">
        <v>139</v>
      </c>
      <c r="D610" s="84">
        <v>39545</v>
      </c>
      <c r="E610" s="25" t="s">
        <v>158</v>
      </c>
      <c r="F610" s="25">
        <v>405</v>
      </c>
      <c r="G610" s="25">
        <v>9526</v>
      </c>
      <c r="H610" s="25">
        <v>3985</v>
      </c>
      <c r="I610" s="26">
        <v>5541</v>
      </c>
    </row>
    <row r="611" spans="2:9" x14ac:dyDescent="0.25">
      <c r="B611" s="27" t="s">
        <v>135</v>
      </c>
      <c r="C611" s="28" t="s">
        <v>139</v>
      </c>
      <c r="D611" s="85">
        <v>39575</v>
      </c>
      <c r="E611" s="28" t="s">
        <v>158</v>
      </c>
      <c r="F611" s="28">
        <v>441</v>
      </c>
      <c r="G611" s="28">
        <v>10271</v>
      </c>
      <c r="H611" s="28">
        <v>4340</v>
      </c>
      <c r="I611" s="29">
        <v>5931</v>
      </c>
    </row>
    <row r="612" spans="2:9" x14ac:dyDescent="0.25">
      <c r="B612" s="24" t="s">
        <v>135</v>
      </c>
      <c r="C612" s="25" t="s">
        <v>139</v>
      </c>
      <c r="D612" s="84">
        <v>39623</v>
      </c>
      <c r="E612" s="25" t="s">
        <v>158</v>
      </c>
      <c r="F612" s="25">
        <v>324</v>
      </c>
      <c r="G612" s="25">
        <v>7132</v>
      </c>
      <c r="H612" s="25">
        <v>3311</v>
      </c>
      <c r="I612" s="26">
        <v>3821</v>
      </c>
    </row>
    <row r="613" spans="2:9" x14ac:dyDescent="0.25">
      <c r="B613" s="27" t="s">
        <v>137</v>
      </c>
      <c r="C613" s="28" t="s">
        <v>139</v>
      </c>
      <c r="D613" s="85">
        <v>39671</v>
      </c>
      <c r="E613" s="28" t="s">
        <v>158</v>
      </c>
      <c r="F613" s="28">
        <v>495</v>
      </c>
      <c r="G613" s="28">
        <v>11975</v>
      </c>
      <c r="H613" s="28">
        <v>4871</v>
      </c>
      <c r="I613" s="29">
        <v>7104</v>
      </c>
    </row>
    <row r="614" spans="2:9" x14ac:dyDescent="0.25">
      <c r="B614" s="24" t="s">
        <v>132</v>
      </c>
      <c r="C614" s="25" t="s">
        <v>139</v>
      </c>
      <c r="D614" s="84">
        <v>39696</v>
      </c>
      <c r="E614" s="25" t="s">
        <v>158</v>
      </c>
      <c r="F614" s="25">
        <v>504</v>
      </c>
      <c r="G614" s="25">
        <v>11935</v>
      </c>
      <c r="H614" s="25">
        <v>5151</v>
      </c>
      <c r="I614" s="26">
        <v>6784</v>
      </c>
    </row>
    <row r="615" spans="2:9" x14ac:dyDescent="0.25">
      <c r="B615" s="27" t="s">
        <v>137</v>
      </c>
      <c r="C615" s="28" t="s">
        <v>139</v>
      </c>
      <c r="D615" s="85">
        <v>39708</v>
      </c>
      <c r="E615" s="28" t="s">
        <v>158</v>
      </c>
      <c r="F615" s="28">
        <v>216</v>
      </c>
      <c r="G615" s="28">
        <v>4408</v>
      </c>
      <c r="H615" s="28">
        <v>1830</v>
      </c>
      <c r="I615" s="29">
        <v>2578</v>
      </c>
    </row>
    <row r="616" spans="2:9" x14ac:dyDescent="0.25">
      <c r="B616" s="24" t="s">
        <v>137</v>
      </c>
      <c r="C616" s="25" t="s">
        <v>139</v>
      </c>
      <c r="D616" s="84">
        <v>39757</v>
      </c>
      <c r="E616" s="25" t="s">
        <v>158</v>
      </c>
      <c r="F616" s="25">
        <v>486</v>
      </c>
      <c r="G616" s="25">
        <v>11192</v>
      </c>
      <c r="H616" s="25">
        <v>4967</v>
      </c>
      <c r="I616" s="26">
        <v>6225</v>
      </c>
    </row>
    <row r="617" spans="2:9" x14ac:dyDescent="0.25">
      <c r="B617" s="27" t="s">
        <v>135</v>
      </c>
      <c r="C617" s="28" t="s">
        <v>133</v>
      </c>
      <c r="D617" s="85">
        <v>39135</v>
      </c>
      <c r="E617" s="28" t="s">
        <v>158</v>
      </c>
      <c r="F617" s="28">
        <v>200</v>
      </c>
      <c r="G617" s="28">
        <v>4722</v>
      </c>
      <c r="H617" s="28">
        <v>2044</v>
      </c>
      <c r="I617" s="29">
        <v>2678</v>
      </c>
    </row>
    <row r="618" spans="2:9" x14ac:dyDescent="0.25">
      <c r="B618" s="24" t="s">
        <v>135</v>
      </c>
      <c r="C618" s="25" t="s">
        <v>133</v>
      </c>
      <c r="D618" s="84">
        <v>39160</v>
      </c>
      <c r="E618" s="25" t="s">
        <v>158</v>
      </c>
      <c r="F618" s="25">
        <v>420</v>
      </c>
      <c r="G618" s="25">
        <v>7787</v>
      </c>
      <c r="H618" s="25">
        <v>3557</v>
      </c>
      <c r="I618" s="26">
        <v>4230</v>
      </c>
    </row>
    <row r="619" spans="2:9" x14ac:dyDescent="0.25">
      <c r="B619" s="27" t="s">
        <v>135</v>
      </c>
      <c r="C619" s="28" t="s">
        <v>133</v>
      </c>
      <c r="D619" s="85">
        <v>39181</v>
      </c>
      <c r="E619" s="28" t="s">
        <v>158</v>
      </c>
      <c r="F619" s="28">
        <v>700</v>
      </c>
      <c r="G619" s="28">
        <v>15750</v>
      </c>
      <c r="H619" s="28">
        <v>6888</v>
      </c>
      <c r="I619" s="29">
        <v>8862</v>
      </c>
    </row>
    <row r="620" spans="2:9" x14ac:dyDescent="0.25">
      <c r="B620" s="24" t="s">
        <v>132</v>
      </c>
      <c r="C620" s="25" t="s">
        <v>133</v>
      </c>
      <c r="D620" s="84">
        <v>39225</v>
      </c>
      <c r="E620" s="25" t="s">
        <v>158</v>
      </c>
      <c r="F620" s="25">
        <v>700</v>
      </c>
      <c r="G620" s="25">
        <v>12950</v>
      </c>
      <c r="H620" s="25">
        <v>5929</v>
      </c>
      <c r="I620" s="26">
        <v>7021</v>
      </c>
    </row>
    <row r="621" spans="2:9" x14ac:dyDescent="0.25">
      <c r="B621" s="27" t="s">
        <v>135</v>
      </c>
      <c r="C621" s="28" t="s">
        <v>133</v>
      </c>
      <c r="D621" s="85">
        <v>39511</v>
      </c>
      <c r="E621" s="28" t="s">
        <v>158</v>
      </c>
      <c r="F621" s="28">
        <v>361</v>
      </c>
      <c r="G621" s="28">
        <v>6697</v>
      </c>
      <c r="H621" s="28">
        <v>3059</v>
      </c>
      <c r="I621" s="29">
        <v>3638</v>
      </c>
    </row>
    <row r="622" spans="2:9" x14ac:dyDescent="0.25">
      <c r="B622" s="24" t="s">
        <v>135</v>
      </c>
      <c r="C622" s="25" t="s">
        <v>133</v>
      </c>
      <c r="D622" s="84">
        <v>39591</v>
      </c>
      <c r="E622" s="25" t="s">
        <v>158</v>
      </c>
      <c r="F622" s="25">
        <v>602</v>
      </c>
      <c r="G622" s="25">
        <v>13545</v>
      </c>
      <c r="H622" s="25">
        <v>5924</v>
      </c>
      <c r="I622" s="26">
        <v>7621</v>
      </c>
    </row>
    <row r="623" spans="2:9" x14ac:dyDescent="0.25">
      <c r="B623" s="27" t="s">
        <v>132</v>
      </c>
      <c r="C623" s="28" t="s">
        <v>133</v>
      </c>
      <c r="D623" s="85">
        <v>39643</v>
      </c>
      <c r="E623" s="28" t="s">
        <v>158</v>
      </c>
      <c r="F623" s="28">
        <v>602</v>
      </c>
      <c r="G623" s="28">
        <v>11137</v>
      </c>
      <c r="H623" s="28">
        <v>5099</v>
      </c>
      <c r="I623" s="29">
        <v>6038</v>
      </c>
    </row>
    <row r="624" spans="2:9" x14ac:dyDescent="0.25">
      <c r="B624" s="24" t="s">
        <v>135</v>
      </c>
      <c r="C624" s="25" t="s">
        <v>133</v>
      </c>
      <c r="D624" s="84">
        <v>39765</v>
      </c>
      <c r="E624" s="25" t="s">
        <v>158</v>
      </c>
      <c r="F624" s="25">
        <v>172</v>
      </c>
      <c r="G624" s="25">
        <v>4061</v>
      </c>
      <c r="H624" s="25">
        <v>1758</v>
      </c>
      <c r="I624" s="26">
        <v>2303</v>
      </c>
    </row>
    <row r="625" spans="2:9" x14ac:dyDescent="0.25">
      <c r="B625" s="27" t="s">
        <v>137</v>
      </c>
      <c r="C625" s="28" t="s">
        <v>140</v>
      </c>
      <c r="D625" s="85">
        <v>39143</v>
      </c>
      <c r="E625" s="28" t="s">
        <v>158</v>
      </c>
      <c r="F625" s="28">
        <v>360</v>
      </c>
      <c r="G625" s="28">
        <v>8734</v>
      </c>
      <c r="H625" s="28">
        <v>3679</v>
      </c>
      <c r="I625" s="29">
        <v>5055</v>
      </c>
    </row>
    <row r="626" spans="2:9" x14ac:dyDescent="0.25">
      <c r="B626" s="24" t="s">
        <v>132</v>
      </c>
      <c r="C626" s="25" t="s">
        <v>140</v>
      </c>
      <c r="D626" s="84">
        <v>39192</v>
      </c>
      <c r="E626" s="25" t="s">
        <v>158</v>
      </c>
      <c r="F626" s="25">
        <v>70</v>
      </c>
      <c r="G626" s="25">
        <v>1315</v>
      </c>
      <c r="H626" s="25">
        <v>593</v>
      </c>
      <c r="I626" s="26">
        <v>722</v>
      </c>
    </row>
    <row r="627" spans="2:9" x14ac:dyDescent="0.25">
      <c r="B627" s="27" t="s">
        <v>132</v>
      </c>
      <c r="C627" s="28" t="s">
        <v>140</v>
      </c>
      <c r="D627" s="85">
        <v>39337</v>
      </c>
      <c r="E627" s="28" t="s">
        <v>158</v>
      </c>
      <c r="F627" s="28">
        <v>560</v>
      </c>
      <c r="G627" s="28">
        <v>11284</v>
      </c>
      <c r="H627" s="28">
        <v>4743</v>
      </c>
      <c r="I627" s="29">
        <v>6541</v>
      </c>
    </row>
    <row r="628" spans="2:9" x14ac:dyDescent="0.25">
      <c r="B628" s="24" t="s">
        <v>137</v>
      </c>
      <c r="C628" s="25" t="s">
        <v>140</v>
      </c>
      <c r="D628" s="84">
        <v>39359</v>
      </c>
      <c r="E628" s="25" t="s">
        <v>158</v>
      </c>
      <c r="F628" s="25">
        <v>300</v>
      </c>
      <c r="G628" s="25">
        <v>5715</v>
      </c>
      <c r="H628" s="25">
        <v>2541</v>
      </c>
      <c r="I628" s="26">
        <v>3174</v>
      </c>
    </row>
    <row r="629" spans="2:9" x14ac:dyDescent="0.25">
      <c r="B629" s="27" t="s">
        <v>132</v>
      </c>
      <c r="C629" s="28" t="s">
        <v>140</v>
      </c>
      <c r="D629" s="85">
        <v>39420</v>
      </c>
      <c r="E629" s="28" t="s">
        <v>158</v>
      </c>
      <c r="F629" s="28">
        <v>1500</v>
      </c>
      <c r="G629" s="28">
        <v>27795</v>
      </c>
      <c r="H629" s="28">
        <v>12705</v>
      </c>
      <c r="I629" s="29">
        <v>15090</v>
      </c>
    </row>
    <row r="630" spans="2:9" x14ac:dyDescent="0.25">
      <c r="B630" s="24" t="s">
        <v>135</v>
      </c>
      <c r="C630" s="25" t="s">
        <v>140</v>
      </c>
      <c r="D630" s="84">
        <v>39430</v>
      </c>
      <c r="E630" s="25" t="s">
        <v>158</v>
      </c>
      <c r="F630" s="25">
        <v>450</v>
      </c>
      <c r="G630" s="25">
        <v>10850</v>
      </c>
      <c r="H630" s="25">
        <v>4428</v>
      </c>
      <c r="I630" s="26">
        <v>6422</v>
      </c>
    </row>
    <row r="631" spans="2:9" x14ac:dyDescent="0.25">
      <c r="B631" s="27" t="s">
        <v>137</v>
      </c>
      <c r="C631" s="28" t="s">
        <v>140</v>
      </c>
      <c r="D631" s="85">
        <v>39507</v>
      </c>
      <c r="E631" s="28" t="s">
        <v>158</v>
      </c>
      <c r="F631" s="28">
        <v>240</v>
      </c>
      <c r="G631" s="28">
        <v>4572</v>
      </c>
      <c r="H631" s="28">
        <v>2033</v>
      </c>
      <c r="I631" s="29">
        <v>2539</v>
      </c>
    </row>
    <row r="632" spans="2:9" x14ac:dyDescent="0.25">
      <c r="B632" s="24" t="s">
        <v>135</v>
      </c>
      <c r="C632" s="25" t="s">
        <v>140</v>
      </c>
      <c r="D632" s="84">
        <v>39566</v>
      </c>
      <c r="E632" s="25" t="s">
        <v>158</v>
      </c>
      <c r="F632" s="25">
        <v>360</v>
      </c>
      <c r="G632" s="25">
        <v>8680</v>
      </c>
      <c r="H632" s="25">
        <v>3542</v>
      </c>
      <c r="I632" s="26">
        <v>5138</v>
      </c>
    </row>
    <row r="633" spans="2:9" x14ac:dyDescent="0.25">
      <c r="B633" s="27" t="s">
        <v>132</v>
      </c>
      <c r="C633" s="28" t="s">
        <v>140</v>
      </c>
      <c r="D633" s="85">
        <v>39647</v>
      </c>
      <c r="E633" s="28" t="s">
        <v>158</v>
      </c>
      <c r="F633" s="28">
        <v>448</v>
      </c>
      <c r="G633" s="28">
        <v>9027</v>
      </c>
      <c r="H633" s="28">
        <v>3794</v>
      </c>
      <c r="I633" s="29">
        <v>5233</v>
      </c>
    </row>
    <row r="634" spans="2:9" x14ac:dyDescent="0.25">
      <c r="B634" s="24" t="s">
        <v>132</v>
      </c>
      <c r="C634" s="25" t="s">
        <v>140</v>
      </c>
      <c r="D634" s="84">
        <v>39723</v>
      </c>
      <c r="E634" s="25" t="s">
        <v>158</v>
      </c>
      <c r="F634" s="25">
        <v>56</v>
      </c>
      <c r="G634" s="25">
        <v>1052</v>
      </c>
      <c r="H634" s="25">
        <v>474</v>
      </c>
      <c r="I634" s="26">
        <v>578</v>
      </c>
    </row>
    <row r="635" spans="2:9" x14ac:dyDescent="0.25">
      <c r="B635" s="27" t="s">
        <v>137</v>
      </c>
      <c r="C635" s="28" t="s">
        <v>140</v>
      </c>
      <c r="D635" s="85">
        <v>39787</v>
      </c>
      <c r="E635" s="28" t="s">
        <v>158</v>
      </c>
      <c r="F635" s="28">
        <v>288</v>
      </c>
      <c r="G635" s="28">
        <v>6987</v>
      </c>
      <c r="H635" s="28">
        <v>2943</v>
      </c>
      <c r="I635" s="29">
        <v>4044</v>
      </c>
    </row>
    <row r="636" spans="2:9" x14ac:dyDescent="0.25">
      <c r="B636" s="24" t="s">
        <v>132</v>
      </c>
      <c r="C636" s="25" t="s">
        <v>140</v>
      </c>
      <c r="D636" s="84">
        <v>39805</v>
      </c>
      <c r="E636" s="25" t="s">
        <v>158</v>
      </c>
      <c r="F636" s="25">
        <v>1200</v>
      </c>
      <c r="G636" s="25">
        <v>22236</v>
      </c>
      <c r="H636" s="25">
        <v>10164</v>
      </c>
      <c r="I636" s="26">
        <v>12072</v>
      </c>
    </row>
    <row r="637" spans="2:9" x14ac:dyDescent="0.25">
      <c r="B637" s="27" t="s">
        <v>132</v>
      </c>
      <c r="C637" s="28" t="s">
        <v>141</v>
      </c>
      <c r="D637" s="85">
        <v>39245</v>
      </c>
      <c r="E637" s="28" t="s">
        <v>158</v>
      </c>
      <c r="F637" s="28">
        <v>180</v>
      </c>
      <c r="G637" s="28">
        <v>4502</v>
      </c>
      <c r="H637" s="28">
        <v>1840</v>
      </c>
      <c r="I637" s="29">
        <v>2662</v>
      </c>
    </row>
    <row r="638" spans="2:9" x14ac:dyDescent="0.25">
      <c r="B638" s="24" t="s">
        <v>132</v>
      </c>
      <c r="C638" s="25" t="s">
        <v>141</v>
      </c>
      <c r="D638" s="84">
        <v>39322</v>
      </c>
      <c r="E638" s="25" t="s">
        <v>158</v>
      </c>
      <c r="F638" s="25">
        <v>150</v>
      </c>
      <c r="G638" s="25">
        <v>3516</v>
      </c>
      <c r="H638" s="25">
        <v>1476</v>
      </c>
      <c r="I638" s="26">
        <v>2040</v>
      </c>
    </row>
    <row r="639" spans="2:9" x14ac:dyDescent="0.25">
      <c r="B639" s="27" t="s">
        <v>132</v>
      </c>
      <c r="C639" s="28" t="s">
        <v>141</v>
      </c>
      <c r="D639" s="85">
        <v>39391</v>
      </c>
      <c r="E639" s="28" t="s">
        <v>158</v>
      </c>
      <c r="F639" s="28">
        <v>220</v>
      </c>
      <c r="G639" s="28">
        <v>4827</v>
      </c>
      <c r="H639" s="28">
        <v>2248</v>
      </c>
      <c r="I639" s="29">
        <v>2579</v>
      </c>
    </row>
    <row r="640" spans="2:9" x14ac:dyDescent="0.25">
      <c r="B640" s="24" t="s">
        <v>132</v>
      </c>
      <c r="C640" s="25" t="s">
        <v>141</v>
      </c>
      <c r="D640" s="84">
        <v>39454</v>
      </c>
      <c r="E640" s="25" t="s">
        <v>158</v>
      </c>
      <c r="F640" s="25">
        <v>264</v>
      </c>
      <c r="G640" s="25">
        <v>5792</v>
      </c>
      <c r="H640" s="25">
        <v>2698</v>
      </c>
      <c r="I640" s="26">
        <v>3094</v>
      </c>
    </row>
    <row r="641" spans="2:9" x14ac:dyDescent="0.25">
      <c r="B641" s="27" t="s">
        <v>132</v>
      </c>
      <c r="C641" s="28" t="s">
        <v>141</v>
      </c>
      <c r="D641" s="85">
        <v>39470</v>
      </c>
      <c r="E641" s="28" t="s">
        <v>158</v>
      </c>
      <c r="F641" s="28">
        <v>216</v>
      </c>
      <c r="G641" s="28">
        <v>5402</v>
      </c>
      <c r="H641" s="28">
        <v>2208</v>
      </c>
      <c r="I641" s="29">
        <v>3194</v>
      </c>
    </row>
    <row r="642" spans="2:9" x14ac:dyDescent="0.25">
      <c r="B642" s="24" t="s">
        <v>132</v>
      </c>
      <c r="C642" s="25" t="s">
        <v>141</v>
      </c>
      <c r="D642" s="84">
        <v>39587</v>
      </c>
      <c r="E642" s="25" t="s">
        <v>158</v>
      </c>
      <c r="F642" s="25">
        <v>180</v>
      </c>
      <c r="G642" s="25">
        <v>4219</v>
      </c>
      <c r="H642" s="25">
        <v>1771</v>
      </c>
      <c r="I642" s="26">
        <v>2448</v>
      </c>
    </row>
    <row r="643" spans="2:9" x14ac:dyDescent="0.25">
      <c r="B643" s="27" t="s">
        <v>135</v>
      </c>
      <c r="C643" s="28" t="s">
        <v>134</v>
      </c>
      <c r="D643" s="85">
        <v>39128</v>
      </c>
      <c r="E643" s="28" t="s">
        <v>158</v>
      </c>
      <c r="F643" s="28">
        <v>210</v>
      </c>
      <c r="G643" s="28">
        <v>4078</v>
      </c>
      <c r="H643" s="28">
        <v>1779</v>
      </c>
      <c r="I643" s="29">
        <v>2299</v>
      </c>
    </row>
    <row r="644" spans="2:9" x14ac:dyDescent="0.25">
      <c r="B644" s="24" t="s">
        <v>135</v>
      </c>
      <c r="C644" s="25" t="s">
        <v>134</v>
      </c>
      <c r="D644" s="84">
        <v>39202</v>
      </c>
      <c r="E644" s="25" t="s">
        <v>158</v>
      </c>
      <c r="F644" s="25">
        <v>540</v>
      </c>
      <c r="G644" s="25">
        <v>9391</v>
      </c>
      <c r="H644" s="25">
        <v>4574</v>
      </c>
      <c r="I644" s="26">
        <v>4817</v>
      </c>
    </row>
    <row r="645" spans="2:9" x14ac:dyDescent="0.25">
      <c r="B645" s="27" t="s">
        <v>135</v>
      </c>
      <c r="C645" s="28" t="s">
        <v>134</v>
      </c>
      <c r="D645" s="85">
        <v>39211</v>
      </c>
      <c r="E645" s="28" t="s">
        <v>158</v>
      </c>
      <c r="F645" s="28">
        <v>490</v>
      </c>
      <c r="G645" s="28">
        <v>9614</v>
      </c>
      <c r="H645" s="28">
        <v>4150</v>
      </c>
      <c r="I645" s="29">
        <v>5464</v>
      </c>
    </row>
    <row r="646" spans="2:9" x14ac:dyDescent="0.25">
      <c r="B646" s="24" t="s">
        <v>135</v>
      </c>
      <c r="C646" s="25" t="s">
        <v>134</v>
      </c>
      <c r="D646" s="84">
        <v>39219</v>
      </c>
      <c r="E646" s="25" t="s">
        <v>158</v>
      </c>
      <c r="F646" s="25">
        <v>560</v>
      </c>
      <c r="G646" s="25">
        <v>11183</v>
      </c>
      <c r="H646" s="25">
        <v>4743</v>
      </c>
      <c r="I646" s="26">
        <v>6440</v>
      </c>
    </row>
    <row r="647" spans="2:9" x14ac:dyDescent="0.25">
      <c r="B647" s="27" t="s">
        <v>137</v>
      </c>
      <c r="C647" s="28" t="s">
        <v>134</v>
      </c>
      <c r="D647" s="85">
        <v>39274</v>
      </c>
      <c r="E647" s="28" t="s">
        <v>158</v>
      </c>
      <c r="F647" s="28">
        <v>140</v>
      </c>
      <c r="G647" s="28">
        <v>3247</v>
      </c>
      <c r="H647" s="28">
        <v>1378</v>
      </c>
      <c r="I647" s="29">
        <v>1869</v>
      </c>
    </row>
    <row r="648" spans="2:9" x14ac:dyDescent="0.25">
      <c r="B648" s="24" t="s">
        <v>132</v>
      </c>
      <c r="C648" s="25" t="s">
        <v>134</v>
      </c>
      <c r="D648" s="84">
        <v>39303</v>
      </c>
      <c r="E648" s="25" t="s">
        <v>158</v>
      </c>
      <c r="F648" s="25">
        <v>130</v>
      </c>
      <c r="G648" s="25">
        <v>2447</v>
      </c>
      <c r="H648" s="25">
        <v>1101</v>
      </c>
      <c r="I648" s="26">
        <v>1346</v>
      </c>
    </row>
    <row r="649" spans="2:9" x14ac:dyDescent="0.25">
      <c r="B649" s="27" t="s">
        <v>135</v>
      </c>
      <c r="C649" s="28" t="s">
        <v>134</v>
      </c>
      <c r="D649" s="85">
        <v>39310</v>
      </c>
      <c r="E649" s="28" t="s">
        <v>158</v>
      </c>
      <c r="F649" s="28">
        <v>350</v>
      </c>
      <c r="G649" s="28">
        <v>6716</v>
      </c>
      <c r="H649" s="28">
        <v>2964</v>
      </c>
      <c r="I649" s="29">
        <v>3752</v>
      </c>
    </row>
    <row r="650" spans="2:9" x14ac:dyDescent="0.25">
      <c r="B650" s="24" t="s">
        <v>135</v>
      </c>
      <c r="C650" s="25" t="s">
        <v>134</v>
      </c>
      <c r="D650" s="84">
        <v>39511</v>
      </c>
      <c r="E650" s="25" t="s">
        <v>158</v>
      </c>
      <c r="F650" s="25">
        <v>153</v>
      </c>
      <c r="G650" s="25">
        <v>2977</v>
      </c>
      <c r="H650" s="25">
        <v>1299</v>
      </c>
      <c r="I650" s="26">
        <v>1678</v>
      </c>
    </row>
    <row r="651" spans="2:9" x14ac:dyDescent="0.25">
      <c r="B651" s="27" t="s">
        <v>135</v>
      </c>
      <c r="C651" s="28" t="s">
        <v>134</v>
      </c>
      <c r="D651" s="85">
        <v>39566</v>
      </c>
      <c r="E651" s="28" t="s">
        <v>158</v>
      </c>
      <c r="F651" s="28">
        <v>256</v>
      </c>
      <c r="G651" s="28">
        <v>4903</v>
      </c>
      <c r="H651" s="28">
        <v>2164</v>
      </c>
      <c r="I651" s="29">
        <v>2739</v>
      </c>
    </row>
    <row r="652" spans="2:9" x14ac:dyDescent="0.25">
      <c r="B652" s="24" t="s">
        <v>135</v>
      </c>
      <c r="C652" s="25" t="s">
        <v>134</v>
      </c>
      <c r="D652" s="84">
        <v>39710</v>
      </c>
      <c r="E652" s="25" t="s">
        <v>158</v>
      </c>
      <c r="F652" s="25">
        <v>358</v>
      </c>
      <c r="G652" s="25">
        <v>7018</v>
      </c>
      <c r="H652" s="25">
        <v>3030</v>
      </c>
      <c r="I652" s="26">
        <v>3988</v>
      </c>
    </row>
    <row r="653" spans="2:9" x14ac:dyDescent="0.25">
      <c r="B653" s="27" t="s">
        <v>135</v>
      </c>
      <c r="C653" s="28" t="s">
        <v>134</v>
      </c>
      <c r="D653" s="85">
        <v>39716</v>
      </c>
      <c r="E653" s="28" t="s">
        <v>158</v>
      </c>
      <c r="F653" s="28">
        <v>394</v>
      </c>
      <c r="G653" s="28">
        <v>6855</v>
      </c>
      <c r="H653" s="28">
        <v>3339</v>
      </c>
      <c r="I653" s="29">
        <v>3516</v>
      </c>
    </row>
    <row r="654" spans="2:9" x14ac:dyDescent="0.25">
      <c r="B654" s="24" t="s">
        <v>132</v>
      </c>
      <c r="C654" s="25" t="s">
        <v>134</v>
      </c>
      <c r="D654" s="84">
        <v>39743</v>
      </c>
      <c r="E654" s="25" t="s">
        <v>158</v>
      </c>
      <c r="F654" s="25">
        <v>95</v>
      </c>
      <c r="G654" s="25">
        <v>1786</v>
      </c>
      <c r="H654" s="25">
        <v>804</v>
      </c>
      <c r="I654" s="26">
        <v>982</v>
      </c>
    </row>
    <row r="655" spans="2:9" x14ac:dyDescent="0.25">
      <c r="B655" s="27" t="s">
        <v>135</v>
      </c>
      <c r="C655" s="28" t="s">
        <v>134</v>
      </c>
      <c r="D655" s="85">
        <v>39780</v>
      </c>
      <c r="E655" s="28" t="s">
        <v>158</v>
      </c>
      <c r="F655" s="28">
        <v>409</v>
      </c>
      <c r="G655" s="28">
        <v>8164</v>
      </c>
      <c r="H655" s="28">
        <v>3462</v>
      </c>
      <c r="I655" s="29">
        <v>4702</v>
      </c>
    </row>
    <row r="656" spans="2:9" x14ac:dyDescent="0.25">
      <c r="B656" s="24" t="s">
        <v>137</v>
      </c>
      <c r="C656" s="25" t="s">
        <v>134</v>
      </c>
      <c r="D656" s="84">
        <v>39787</v>
      </c>
      <c r="E656" s="25" t="s">
        <v>158</v>
      </c>
      <c r="F656" s="25">
        <v>102</v>
      </c>
      <c r="G656" s="25">
        <v>2370</v>
      </c>
      <c r="H656" s="25">
        <v>1006</v>
      </c>
      <c r="I656" s="26">
        <v>1364</v>
      </c>
    </row>
    <row r="657" spans="2:9" x14ac:dyDescent="0.25">
      <c r="B657" s="27" t="s">
        <v>132</v>
      </c>
      <c r="C657" s="28" t="s">
        <v>142</v>
      </c>
      <c r="D657" s="85">
        <v>39118</v>
      </c>
      <c r="E657" s="28" t="s">
        <v>158</v>
      </c>
      <c r="F657" s="28">
        <v>140</v>
      </c>
      <c r="G657" s="28">
        <v>3088</v>
      </c>
      <c r="H657" s="28">
        <v>1378</v>
      </c>
      <c r="I657" s="29">
        <v>1710</v>
      </c>
    </row>
    <row r="658" spans="2:9" x14ac:dyDescent="0.25">
      <c r="B658" s="24" t="s">
        <v>137</v>
      </c>
      <c r="C658" s="25" t="s">
        <v>142</v>
      </c>
      <c r="D658" s="84">
        <v>39140</v>
      </c>
      <c r="E658" s="25" t="s">
        <v>158</v>
      </c>
      <c r="F658" s="25">
        <v>420</v>
      </c>
      <c r="G658" s="25">
        <v>7615</v>
      </c>
      <c r="H658" s="25">
        <v>3557</v>
      </c>
      <c r="I658" s="26">
        <v>4058</v>
      </c>
    </row>
    <row r="659" spans="2:9" x14ac:dyDescent="0.25">
      <c r="B659" s="27" t="s">
        <v>135</v>
      </c>
      <c r="C659" s="28" t="s">
        <v>142</v>
      </c>
      <c r="D659" s="85">
        <v>39143</v>
      </c>
      <c r="E659" s="28" t="s">
        <v>158</v>
      </c>
      <c r="F659" s="28">
        <v>500</v>
      </c>
      <c r="G659" s="28">
        <v>10420</v>
      </c>
      <c r="H659" s="28">
        <v>4920</v>
      </c>
      <c r="I659" s="29">
        <v>5500</v>
      </c>
    </row>
    <row r="660" spans="2:9" x14ac:dyDescent="0.25">
      <c r="B660" s="24" t="s">
        <v>135</v>
      </c>
      <c r="C660" s="25" t="s">
        <v>142</v>
      </c>
      <c r="D660" s="84">
        <v>39150</v>
      </c>
      <c r="E660" s="25" t="s">
        <v>158</v>
      </c>
      <c r="F660" s="25">
        <v>140</v>
      </c>
      <c r="G660" s="25">
        <v>3123</v>
      </c>
      <c r="H660" s="25">
        <v>1378</v>
      </c>
      <c r="I660" s="26">
        <v>1745</v>
      </c>
    </row>
    <row r="661" spans="2:9" x14ac:dyDescent="0.25">
      <c r="B661" s="27" t="s">
        <v>137</v>
      </c>
      <c r="C661" s="28" t="s">
        <v>142</v>
      </c>
      <c r="D661" s="85">
        <v>39273</v>
      </c>
      <c r="E661" s="28" t="s">
        <v>158</v>
      </c>
      <c r="F661" s="28">
        <v>400</v>
      </c>
      <c r="G661" s="28">
        <v>8632</v>
      </c>
      <c r="H661" s="28">
        <v>3936</v>
      </c>
      <c r="I661" s="29">
        <v>4696</v>
      </c>
    </row>
    <row r="662" spans="2:9" x14ac:dyDescent="0.25">
      <c r="B662" s="24" t="s">
        <v>135</v>
      </c>
      <c r="C662" s="25" t="s">
        <v>142</v>
      </c>
      <c r="D662" s="84">
        <v>39352</v>
      </c>
      <c r="E662" s="25" t="s">
        <v>158</v>
      </c>
      <c r="F662" s="25">
        <v>390</v>
      </c>
      <c r="G662" s="25">
        <v>8444</v>
      </c>
      <c r="H662" s="25">
        <v>3986</v>
      </c>
      <c r="I662" s="26">
        <v>4458</v>
      </c>
    </row>
    <row r="663" spans="2:9" x14ac:dyDescent="0.25">
      <c r="B663" s="27" t="s">
        <v>135</v>
      </c>
      <c r="C663" s="28" t="s">
        <v>142</v>
      </c>
      <c r="D663" s="85">
        <v>39365</v>
      </c>
      <c r="E663" s="28" t="s">
        <v>158</v>
      </c>
      <c r="F663" s="28">
        <v>840</v>
      </c>
      <c r="G663" s="28">
        <v>20639</v>
      </c>
      <c r="H663" s="28">
        <v>8585</v>
      </c>
      <c r="I663" s="29">
        <v>12054</v>
      </c>
    </row>
    <row r="664" spans="2:9" x14ac:dyDescent="0.25">
      <c r="B664" s="24" t="s">
        <v>137</v>
      </c>
      <c r="C664" s="25" t="s">
        <v>142</v>
      </c>
      <c r="D664" s="84">
        <v>39435</v>
      </c>
      <c r="E664" s="25" t="s">
        <v>158</v>
      </c>
      <c r="F664" s="25">
        <v>220</v>
      </c>
      <c r="G664" s="25">
        <v>5214</v>
      </c>
      <c r="H664" s="25">
        <v>2165</v>
      </c>
      <c r="I664" s="26">
        <v>3049</v>
      </c>
    </row>
    <row r="665" spans="2:9" x14ac:dyDescent="0.25">
      <c r="B665" s="27" t="s">
        <v>137</v>
      </c>
      <c r="C665" s="28" t="s">
        <v>142</v>
      </c>
      <c r="D665" s="85">
        <v>39472</v>
      </c>
      <c r="E665" s="28" t="s">
        <v>158</v>
      </c>
      <c r="F665" s="28">
        <v>386</v>
      </c>
      <c r="G665" s="28">
        <v>7006</v>
      </c>
      <c r="H665" s="28">
        <v>3272</v>
      </c>
      <c r="I665" s="29">
        <v>3734</v>
      </c>
    </row>
    <row r="666" spans="2:9" x14ac:dyDescent="0.25">
      <c r="B666" s="24" t="s">
        <v>137</v>
      </c>
      <c r="C666" s="25" t="s">
        <v>142</v>
      </c>
      <c r="D666" s="84">
        <v>39477</v>
      </c>
      <c r="E666" s="25" t="s">
        <v>158</v>
      </c>
      <c r="F666" s="25">
        <v>202</v>
      </c>
      <c r="G666" s="25">
        <v>4797</v>
      </c>
      <c r="H666" s="25">
        <v>1992</v>
      </c>
      <c r="I666" s="26">
        <v>2805</v>
      </c>
    </row>
    <row r="667" spans="2:9" x14ac:dyDescent="0.25">
      <c r="B667" s="27" t="s">
        <v>135</v>
      </c>
      <c r="C667" s="28" t="s">
        <v>142</v>
      </c>
      <c r="D667" s="85">
        <v>39506</v>
      </c>
      <c r="E667" s="28" t="s">
        <v>158</v>
      </c>
      <c r="F667" s="28">
        <v>359</v>
      </c>
      <c r="G667" s="28">
        <v>7768</v>
      </c>
      <c r="H667" s="28">
        <v>3667</v>
      </c>
      <c r="I667" s="29">
        <v>4101</v>
      </c>
    </row>
    <row r="668" spans="2:9" x14ac:dyDescent="0.25">
      <c r="B668" s="24" t="s">
        <v>137</v>
      </c>
      <c r="C668" s="25" t="s">
        <v>142</v>
      </c>
      <c r="D668" s="84">
        <v>39506</v>
      </c>
      <c r="E668" s="25" t="s">
        <v>158</v>
      </c>
      <c r="F668" s="25">
        <v>368</v>
      </c>
      <c r="G668" s="25">
        <v>7941</v>
      </c>
      <c r="H668" s="25">
        <v>3621</v>
      </c>
      <c r="I668" s="26">
        <v>4320</v>
      </c>
    </row>
    <row r="669" spans="2:9" x14ac:dyDescent="0.25">
      <c r="B669" s="27" t="s">
        <v>135</v>
      </c>
      <c r="C669" s="28" t="s">
        <v>142</v>
      </c>
      <c r="D669" s="85">
        <v>39591</v>
      </c>
      <c r="E669" s="28" t="s">
        <v>158</v>
      </c>
      <c r="F669" s="28">
        <v>773</v>
      </c>
      <c r="G669" s="28">
        <v>18988</v>
      </c>
      <c r="H669" s="28">
        <v>7898</v>
      </c>
      <c r="I669" s="29">
        <v>11090</v>
      </c>
    </row>
    <row r="670" spans="2:9" x14ac:dyDescent="0.25">
      <c r="B670" s="24" t="s">
        <v>132</v>
      </c>
      <c r="C670" s="25" t="s">
        <v>142</v>
      </c>
      <c r="D670" s="84">
        <v>39675</v>
      </c>
      <c r="E670" s="25" t="s">
        <v>158</v>
      </c>
      <c r="F670" s="25">
        <v>129</v>
      </c>
      <c r="G670" s="25">
        <v>2841</v>
      </c>
      <c r="H670" s="25">
        <v>1268</v>
      </c>
      <c r="I670" s="26">
        <v>1573</v>
      </c>
    </row>
    <row r="671" spans="2:9" x14ac:dyDescent="0.25">
      <c r="B671" s="27" t="s">
        <v>135</v>
      </c>
      <c r="C671" s="28" t="s">
        <v>142</v>
      </c>
      <c r="D671" s="85">
        <v>39693</v>
      </c>
      <c r="E671" s="28" t="s">
        <v>158</v>
      </c>
      <c r="F671" s="28">
        <v>460</v>
      </c>
      <c r="G671" s="28">
        <v>9586</v>
      </c>
      <c r="H671" s="28">
        <v>4526</v>
      </c>
      <c r="I671" s="29">
        <v>5060</v>
      </c>
    </row>
    <row r="672" spans="2:9" x14ac:dyDescent="0.25">
      <c r="B672" s="24" t="s">
        <v>135</v>
      </c>
      <c r="C672" s="25" t="s">
        <v>142</v>
      </c>
      <c r="D672" s="84">
        <v>39758</v>
      </c>
      <c r="E672" s="25" t="s">
        <v>158</v>
      </c>
      <c r="F672" s="25">
        <v>129</v>
      </c>
      <c r="G672" s="25">
        <v>2873</v>
      </c>
      <c r="H672" s="25">
        <v>1268</v>
      </c>
      <c r="I672" s="26">
        <v>1605</v>
      </c>
    </row>
    <row r="673" spans="2:9" x14ac:dyDescent="0.25">
      <c r="B673" s="27" t="s">
        <v>135</v>
      </c>
      <c r="C673" s="28" t="s">
        <v>136</v>
      </c>
      <c r="D673" s="85">
        <v>39108</v>
      </c>
      <c r="E673" s="28" t="s">
        <v>158</v>
      </c>
      <c r="F673" s="28">
        <v>420</v>
      </c>
      <c r="G673" s="28">
        <v>8186</v>
      </c>
      <c r="H673" s="28">
        <v>3557</v>
      </c>
      <c r="I673" s="29">
        <v>4629</v>
      </c>
    </row>
    <row r="674" spans="2:9" x14ac:dyDescent="0.25">
      <c r="B674" s="24" t="s">
        <v>132</v>
      </c>
      <c r="C674" s="25" t="s">
        <v>136</v>
      </c>
      <c r="D674" s="84">
        <v>39202</v>
      </c>
      <c r="E674" s="25" t="s">
        <v>158</v>
      </c>
      <c r="F674" s="25">
        <v>550</v>
      </c>
      <c r="G674" s="25">
        <v>11171</v>
      </c>
      <c r="H674" s="25">
        <v>4659</v>
      </c>
      <c r="I674" s="26">
        <v>6512</v>
      </c>
    </row>
    <row r="675" spans="2:9" x14ac:dyDescent="0.25">
      <c r="B675" s="27" t="s">
        <v>137</v>
      </c>
      <c r="C675" s="28" t="s">
        <v>136</v>
      </c>
      <c r="D675" s="85">
        <v>39210</v>
      </c>
      <c r="E675" s="28" t="s">
        <v>158</v>
      </c>
      <c r="F675" s="28">
        <v>560</v>
      </c>
      <c r="G675" s="28">
        <v>11362</v>
      </c>
      <c r="H675" s="28">
        <v>5510</v>
      </c>
      <c r="I675" s="29">
        <v>5852</v>
      </c>
    </row>
    <row r="676" spans="2:9" x14ac:dyDescent="0.25">
      <c r="B676" s="24" t="s">
        <v>135</v>
      </c>
      <c r="C676" s="25" t="s">
        <v>136</v>
      </c>
      <c r="D676" s="84">
        <v>39324</v>
      </c>
      <c r="E676" s="25" t="s">
        <v>158</v>
      </c>
      <c r="F676" s="25">
        <v>450</v>
      </c>
      <c r="G676" s="25">
        <v>9495</v>
      </c>
      <c r="H676" s="25">
        <v>4599</v>
      </c>
      <c r="I676" s="26">
        <v>4896</v>
      </c>
    </row>
    <row r="677" spans="2:9" x14ac:dyDescent="0.25">
      <c r="B677" s="27" t="s">
        <v>135</v>
      </c>
      <c r="C677" s="28" t="s">
        <v>136</v>
      </c>
      <c r="D677" s="85">
        <v>39388</v>
      </c>
      <c r="E677" s="28" t="s">
        <v>158</v>
      </c>
      <c r="F677" s="28">
        <v>300</v>
      </c>
      <c r="G677" s="28">
        <v>5271</v>
      </c>
      <c r="H677" s="28">
        <v>2541</v>
      </c>
      <c r="I677" s="29">
        <v>2730</v>
      </c>
    </row>
    <row r="678" spans="2:9" x14ac:dyDescent="0.25">
      <c r="B678" s="24" t="s">
        <v>132</v>
      </c>
      <c r="C678" s="25" t="s">
        <v>136</v>
      </c>
      <c r="D678" s="84">
        <v>39430</v>
      </c>
      <c r="E678" s="25" t="s">
        <v>158</v>
      </c>
      <c r="F678" s="25">
        <v>90</v>
      </c>
      <c r="G678" s="25">
        <v>1960</v>
      </c>
      <c r="H678" s="25">
        <v>920</v>
      </c>
      <c r="I678" s="26">
        <v>1040</v>
      </c>
    </row>
    <row r="679" spans="2:9" x14ac:dyDescent="0.25">
      <c r="B679" s="27" t="s">
        <v>135</v>
      </c>
      <c r="C679" s="28" t="s">
        <v>136</v>
      </c>
      <c r="D679" s="85">
        <v>39556</v>
      </c>
      <c r="E679" s="28" t="s">
        <v>158</v>
      </c>
      <c r="F679" s="28">
        <v>309</v>
      </c>
      <c r="G679" s="28">
        <v>5429</v>
      </c>
      <c r="H679" s="28">
        <v>2617</v>
      </c>
      <c r="I679" s="29">
        <v>2812</v>
      </c>
    </row>
    <row r="680" spans="2:9" x14ac:dyDescent="0.25">
      <c r="B680" s="24" t="s">
        <v>135</v>
      </c>
      <c r="C680" s="25" t="s">
        <v>136</v>
      </c>
      <c r="D680" s="84">
        <v>39604</v>
      </c>
      <c r="E680" s="25" t="s">
        <v>158</v>
      </c>
      <c r="F680" s="25">
        <v>464</v>
      </c>
      <c r="G680" s="25">
        <v>9780</v>
      </c>
      <c r="H680" s="25">
        <v>4737</v>
      </c>
      <c r="I680" s="26">
        <v>5043</v>
      </c>
    </row>
    <row r="681" spans="2:9" x14ac:dyDescent="0.25">
      <c r="B681" s="27" t="s">
        <v>135</v>
      </c>
      <c r="C681" s="28" t="s">
        <v>136</v>
      </c>
      <c r="D681" s="85">
        <v>39618</v>
      </c>
      <c r="E681" s="28" t="s">
        <v>158</v>
      </c>
      <c r="F681" s="28">
        <v>433</v>
      </c>
      <c r="G681" s="28">
        <v>8432</v>
      </c>
      <c r="H681" s="28">
        <v>3664</v>
      </c>
      <c r="I681" s="29">
        <v>4768</v>
      </c>
    </row>
    <row r="682" spans="2:9" x14ac:dyDescent="0.25">
      <c r="B682" s="24" t="s">
        <v>132</v>
      </c>
      <c r="C682" s="25" t="s">
        <v>136</v>
      </c>
      <c r="D682" s="84">
        <v>39645</v>
      </c>
      <c r="E682" s="25" t="s">
        <v>158</v>
      </c>
      <c r="F682" s="25">
        <v>567</v>
      </c>
      <c r="G682" s="25">
        <v>11506</v>
      </c>
      <c r="H682" s="25">
        <v>4799</v>
      </c>
      <c r="I682" s="26">
        <v>6707</v>
      </c>
    </row>
    <row r="683" spans="2:9" x14ac:dyDescent="0.25">
      <c r="B683" s="27" t="s">
        <v>132</v>
      </c>
      <c r="C683" s="28" t="s">
        <v>136</v>
      </c>
      <c r="D683" s="85">
        <v>39673</v>
      </c>
      <c r="E683" s="28" t="s">
        <v>158</v>
      </c>
      <c r="F683" s="28">
        <v>93</v>
      </c>
      <c r="G683" s="28">
        <v>2019</v>
      </c>
      <c r="H683" s="28">
        <v>948</v>
      </c>
      <c r="I683" s="29">
        <v>1071</v>
      </c>
    </row>
    <row r="684" spans="2:9" x14ac:dyDescent="0.25">
      <c r="B684" s="24" t="s">
        <v>137</v>
      </c>
      <c r="C684" s="25" t="s">
        <v>136</v>
      </c>
      <c r="D684" s="84">
        <v>39765</v>
      </c>
      <c r="E684" s="25" t="s">
        <v>158</v>
      </c>
      <c r="F684" s="25">
        <v>577</v>
      </c>
      <c r="G684" s="25">
        <v>11703</v>
      </c>
      <c r="H684" s="25">
        <v>5675</v>
      </c>
      <c r="I684" s="26">
        <v>6028</v>
      </c>
    </row>
    <row r="685" spans="2:9" x14ac:dyDescent="0.25">
      <c r="B685" s="27" t="s">
        <v>132</v>
      </c>
      <c r="C685" s="28" t="s">
        <v>143</v>
      </c>
      <c r="D685" s="85">
        <v>39251</v>
      </c>
      <c r="E685" s="28" t="s">
        <v>158</v>
      </c>
      <c r="F685" s="28">
        <v>140</v>
      </c>
      <c r="G685" s="28">
        <v>2373</v>
      </c>
      <c r="H685" s="28">
        <v>1186</v>
      </c>
      <c r="I685" s="29">
        <v>1187</v>
      </c>
    </row>
    <row r="686" spans="2:9" x14ac:dyDescent="0.25">
      <c r="B686" s="24" t="s">
        <v>132</v>
      </c>
      <c r="C686" s="25" t="s">
        <v>143</v>
      </c>
      <c r="D686" s="84">
        <v>39258</v>
      </c>
      <c r="E686" s="25" t="s">
        <v>158</v>
      </c>
      <c r="F686" s="25">
        <v>390</v>
      </c>
      <c r="G686" s="25">
        <v>8756</v>
      </c>
      <c r="H686" s="25">
        <v>3838</v>
      </c>
      <c r="I686" s="26">
        <v>4918</v>
      </c>
    </row>
    <row r="687" spans="2:9" x14ac:dyDescent="0.25">
      <c r="B687" s="27" t="s">
        <v>135</v>
      </c>
      <c r="C687" s="28" t="s">
        <v>143</v>
      </c>
      <c r="D687" s="85">
        <v>39328</v>
      </c>
      <c r="E687" s="28" t="s">
        <v>158</v>
      </c>
      <c r="F687" s="28">
        <v>560</v>
      </c>
      <c r="G687" s="28">
        <v>10651</v>
      </c>
      <c r="H687" s="28">
        <v>4743</v>
      </c>
      <c r="I687" s="29">
        <v>5908</v>
      </c>
    </row>
    <row r="688" spans="2:9" x14ac:dyDescent="0.25">
      <c r="B688" s="24" t="s">
        <v>137</v>
      </c>
      <c r="C688" s="25" t="s">
        <v>143</v>
      </c>
      <c r="D688" s="84">
        <v>39338</v>
      </c>
      <c r="E688" s="25" t="s">
        <v>158</v>
      </c>
      <c r="F688" s="25">
        <v>450</v>
      </c>
      <c r="G688" s="25">
        <v>8856</v>
      </c>
      <c r="H688" s="25">
        <v>3812</v>
      </c>
      <c r="I688" s="26">
        <v>5044</v>
      </c>
    </row>
    <row r="689" spans="2:9" x14ac:dyDescent="0.25">
      <c r="B689" s="27" t="s">
        <v>135</v>
      </c>
      <c r="C689" s="28" t="s">
        <v>143</v>
      </c>
      <c r="D689" s="85">
        <v>39371</v>
      </c>
      <c r="E689" s="28" t="s">
        <v>158</v>
      </c>
      <c r="F689" s="28">
        <v>560</v>
      </c>
      <c r="G689" s="28">
        <v>12012</v>
      </c>
      <c r="H689" s="28">
        <v>5723</v>
      </c>
      <c r="I689" s="29">
        <v>6289</v>
      </c>
    </row>
    <row r="690" spans="2:9" x14ac:dyDescent="0.25">
      <c r="B690" s="24" t="s">
        <v>132</v>
      </c>
      <c r="C690" s="25" t="s">
        <v>143</v>
      </c>
      <c r="D690" s="84">
        <v>39433</v>
      </c>
      <c r="E690" s="25" t="s">
        <v>158</v>
      </c>
      <c r="F690" s="25">
        <v>550</v>
      </c>
      <c r="G690" s="25">
        <v>12051</v>
      </c>
      <c r="H690" s="25">
        <v>5412</v>
      </c>
      <c r="I690" s="26">
        <v>6639</v>
      </c>
    </row>
    <row r="691" spans="2:9" x14ac:dyDescent="0.25">
      <c r="B691" s="27" t="s">
        <v>135</v>
      </c>
      <c r="C691" s="28" t="s">
        <v>143</v>
      </c>
      <c r="D691" s="85">
        <v>39513</v>
      </c>
      <c r="E691" s="28" t="s">
        <v>158</v>
      </c>
      <c r="F691" s="28">
        <v>706</v>
      </c>
      <c r="G691" s="28">
        <v>15135</v>
      </c>
      <c r="H691" s="28">
        <v>7211</v>
      </c>
      <c r="I691" s="29">
        <v>7924</v>
      </c>
    </row>
    <row r="692" spans="2:9" x14ac:dyDescent="0.25">
      <c r="B692" s="24" t="s">
        <v>132</v>
      </c>
      <c r="C692" s="25" t="s">
        <v>143</v>
      </c>
      <c r="D692" s="84">
        <v>39576</v>
      </c>
      <c r="E692" s="25" t="s">
        <v>158</v>
      </c>
      <c r="F692" s="25">
        <v>176</v>
      </c>
      <c r="G692" s="25">
        <v>2990</v>
      </c>
      <c r="H692" s="25">
        <v>1494</v>
      </c>
      <c r="I692" s="26">
        <v>1496</v>
      </c>
    </row>
    <row r="693" spans="2:9" x14ac:dyDescent="0.25">
      <c r="B693" s="27" t="s">
        <v>132</v>
      </c>
      <c r="C693" s="28" t="s">
        <v>143</v>
      </c>
      <c r="D693" s="85">
        <v>39589</v>
      </c>
      <c r="E693" s="28" t="s">
        <v>158</v>
      </c>
      <c r="F693" s="28">
        <v>693</v>
      </c>
      <c r="G693" s="28">
        <v>15184</v>
      </c>
      <c r="H693" s="28">
        <v>6819</v>
      </c>
      <c r="I693" s="29">
        <v>8365</v>
      </c>
    </row>
    <row r="694" spans="2:9" x14ac:dyDescent="0.25">
      <c r="B694" s="24" t="s">
        <v>137</v>
      </c>
      <c r="C694" s="25" t="s">
        <v>143</v>
      </c>
      <c r="D694" s="84">
        <v>39637</v>
      </c>
      <c r="E694" s="25" t="s">
        <v>158</v>
      </c>
      <c r="F694" s="25">
        <v>567</v>
      </c>
      <c r="G694" s="25">
        <v>11159</v>
      </c>
      <c r="H694" s="25">
        <v>4803</v>
      </c>
      <c r="I694" s="26">
        <v>6356</v>
      </c>
    </row>
    <row r="695" spans="2:9" x14ac:dyDescent="0.25">
      <c r="B695" s="27" t="s">
        <v>135</v>
      </c>
      <c r="C695" s="28" t="s">
        <v>143</v>
      </c>
      <c r="D695" s="85">
        <v>39723</v>
      </c>
      <c r="E695" s="28" t="s">
        <v>158</v>
      </c>
      <c r="F695" s="28">
        <v>706</v>
      </c>
      <c r="G695" s="28">
        <v>13420</v>
      </c>
      <c r="H695" s="28">
        <v>5976</v>
      </c>
      <c r="I695" s="29">
        <v>7444</v>
      </c>
    </row>
    <row r="696" spans="2:9" x14ac:dyDescent="0.25">
      <c r="B696" s="24" t="s">
        <v>132</v>
      </c>
      <c r="C696" s="25" t="s">
        <v>143</v>
      </c>
      <c r="D696" s="84">
        <v>39724</v>
      </c>
      <c r="E696" s="25" t="s">
        <v>158</v>
      </c>
      <c r="F696" s="25">
        <v>491</v>
      </c>
      <c r="G696" s="25">
        <v>11033</v>
      </c>
      <c r="H696" s="25">
        <v>4836</v>
      </c>
      <c r="I696" s="26">
        <v>6197</v>
      </c>
    </row>
    <row r="697" spans="2:9" x14ac:dyDescent="0.25">
      <c r="B697" s="27" t="s">
        <v>137</v>
      </c>
      <c r="C697" s="28" t="s">
        <v>138</v>
      </c>
      <c r="D697" s="85">
        <v>39113</v>
      </c>
      <c r="E697" s="28" t="s">
        <v>158</v>
      </c>
      <c r="F697" s="28">
        <v>150</v>
      </c>
      <c r="G697" s="28">
        <v>3408</v>
      </c>
      <c r="H697" s="28">
        <v>1476</v>
      </c>
      <c r="I697" s="29">
        <v>1932</v>
      </c>
    </row>
    <row r="698" spans="2:9" x14ac:dyDescent="0.25">
      <c r="B698" s="24" t="s">
        <v>137</v>
      </c>
      <c r="C698" s="25" t="s">
        <v>138</v>
      </c>
      <c r="D698" s="84">
        <v>39135</v>
      </c>
      <c r="E698" s="25" t="s">
        <v>158</v>
      </c>
      <c r="F698" s="25">
        <v>840</v>
      </c>
      <c r="G698" s="25">
        <v>16867</v>
      </c>
      <c r="H698" s="25">
        <v>8266</v>
      </c>
      <c r="I698" s="26">
        <v>8601</v>
      </c>
    </row>
    <row r="699" spans="2:9" x14ac:dyDescent="0.25">
      <c r="B699" s="27" t="s">
        <v>132</v>
      </c>
      <c r="C699" s="28" t="s">
        <v>138</v>
      </c>
      <c r="D699" s="85">
        <v>39162</v>
      </c>
      <c r="E699" s="28" t="s">
        <v>158</v>
      </c>
      <c r="F699" s="28">
        <v>360</v>
      </c>
      <c r="G699" s="28">
        <v>6242</v>
      </c>
      <c r="H699" s="28">
        <v>3049</v>
      </c>
      <c r="I699" s="29">
        <v>3193</v>
      </c>
    </row>
    <row r="700" spans="2:9" x14ac:dyDescent="0.25">
      <c r="B700" s="24" t="s">
        <v>135</v>
      </c>
      <c r="C700" s="25" t="s">
        <v>138</v>
      </c>
      <c r="D700" s="84">
        <v>39209</v>
      </c>
      <c r="E700" s="25" t="s">
        <v>158</v>
      </c>
      <c r="F700" s="25">
        <v>250</v>
      </c>
      <c r="G700" s="25">
        <v>5500</v>
      </c>
      <c r="H700" s="25">
        <v>2555</v>
      </c>
      <c r="I700" s="26">
        <v>2945</v>
      </c>
    </row>
    <row r="701" spans="2:9" x14ac:dyDescent="0.25">
      <c r="B701" s="27" t="s">
        <v>135</v>
      </c>
      <c r="C701" s="28" t="s">
        <v>138</v>
      </c>
      <c r="D701" s="85">
        <v>39269</v>
      </c>
      <c r="E701" s="28" t="s">
        <v>158</v>
      </c>
      <c r="F701" s="28">
        <v>1260</v>
      </c>
      <c r="G701" s="28">
        <v>30467</v>
      </c>
      <c r="H701" s="28">
        <v>12877</v>
      </c>
      <c r="I701" s="29">
        <v>17590</v>
      </c>
    </row>
    <row r="702" spans="2:9" x14ac:dyDescent="0.25">
      <c r="B702" s="24" t="s">
        <v>137</v>
      </c>
      <c r="C702" s="25" t="s">
        <v>138</v>
      </c>
      <c r="D702" s="84">
        <v>39286</v>
      </c>
      <c r="E702" s="25" t="s">
        <v>158</v>
      </c>
      <c r="F702" s="25">
        <v>180</v>
      </c>
      <c r="G702" s="25">
        <v>3577</v>
      </c>
      <c r="H702" s="25">
        <v>1771</v>
      </c>
      <c r="I702" s="26">
        <v>1806</v>
      </c>
    </row>
    <row r="703" spans="2:9" x14ac:dyDescent="0.25">
      <c r="B703" s="27" t="s">
        <v>137</v>
      </c>
      <c r="C703" s="28" t="s">
        <v>138</v>
      </c>
      <c r="D703" s="85">
        <v>39363</v>
      </c>
      <c r="E703" s="28" t="s">
        <v>158</v>
      </c>
      <c r="F703" s="28">
        <v>420</v>
      </c>
      <c r="G703" s="28">
        <v>9925</v>
      </c>
      <c r="H703" s="28">
        <v>4292</v>
      </c>
      <c r="I703" s="29">
        <v>5633</v>
      </c>
    </row>
    <row r="704" spans="2:9" x14ac:dyDescent="0.25">
      <c r="B704" s="24" t="s">
        <v>135</v>
      </c>
      <c r="C704" s="25" t="s">
        <v>138</v>
      </c>
      <c r="D704" s="84">
        <v>39365</v>
      </c>
      <c r="E704" s="25" t="s">
        <v>158</v>
      </c>
      <c r="F704" s="25">
        <v>480</v>
      </c>
      <c r="G704" s="25">
        <v>9571</v>
      </c>
      <c r="H704" s="25">
        <v>4066</v>
      </c>
      <c r="I704" s="26">
        <v>5505</v>
      </c>
    </row>
    <row r="705" spans="2:9" x14ac:dyDescent="0.25">
      <c r="B705" s="27" t="s">
        <v>137</v>
      </c>
      <c r="C705" s="28" t="s">
        <v>138</v>
      </c>
      <c r="D705" s="85">
        <v>39420</v>
      </c>
      <c r="E705" s="28" t="s">
        <v>158</v>
      </c>
      <c r="F705" s="28">
        <v>250</v>
      </c>
      <c r="G705" s="28">
        <v>6212</v>
      </c>
      <c r="H705" s="28">
        <v>2555</v>
      </c>
      <c r="I705" s="29">
        <v>3657</v>
      </c>
    </row>
    <row r="706" spans="2:9" x14ac:dyDescent="0.25">
      <c r="B706" s="24" t="s">
        <v>135</v>
      </c>
      <c r="C706" s="25" t="s">
        <v>138</v>
      </c>
      <c r="D706" s="84">
        <v>39458</v>
      </c>
      <c r="E706" s="25" t="s">
        <v>158</v>
      </c>
      <c r="F706" s="25">
        <v>195</v>
      </c>
      <c r="G706" s="25">
        <v>4290</v>
      </c>
      <c r="H706" s="25">
        <v>1993</v>
      </c>
      <c r="I706" s="26">
        <v>2297</v>
      </c>
    </row>
    <row r="707" spans="2:9" x14ac:dyDescent="0.25">
      <c r="B707" s="27" t="s">
        <v>137</v>
      </c>
      <c r="C707" s="28" t="s">
        <v>138</v>
      </c>
      <c r="D707" s="85">
        <v>39479</v>
      </c>
      <c r="E707" s="28" t="s">
        <v>158</v>
      </c>
      <c r="F707" s="28">
        <v>117</v>
      </c>
      <c r="G707" s="28">
        <v>2658</v>
      </c>
      <c r="H707" s="28">
        <v>1151</v>
      </c>
      <c r="I707" s="29">
        <v>1507</v>
      </c>
    </row>
    <row r="708" spans="2:9" x14ac:dyDescent="0.25">
      <c r="B708" s="24" t="s">
        <v>137</v>
      </c>
      <c r="C708" s="25" t="s">
        <v>138</v>
      </c>
      <c r="D708" s="84">
        <v>39535</v>
      </c>
      <c r="E708" s="25" t="s">
        <v>158</v>
      </c>
      <c r="F708" s="25">
        <v>140</v>
      </c>
      <c r="G708" s="25">
        <v>2790</v>
      </c>
      <c r="H708" s="25">
        <v>1381</v>
      </c>
      <c r="I708" s="26">
        <v>1409</v>
      </c>
    </row>
    <row r="709" spans="2:9" x14ac:dyDescent="0.25">
      <c r="B709" s="27" t="s">
        <v>135</v>
      </c>
      <c r="C709" s="28" t="s">
        <v>138</v>
      </c>
      <c r="D709" s="85">
        <v>39542</v>
      </c>
      <c r="E709" s="28" t="s">
        <v>158</v>
      </c>
      <c r="F709" s="28">
        <v>374</v>
      </c>
      <c r="G709" s="28">
        <v>7465</v>
      </c>
      <c r="H709" s="28">
        <v>3171</v>
      </c>
      <c r="I709" s="29">
        <v>4294</v>
      </c>
    </row>
    <row r="710" spans="2:9" x14ac:dyDescent="0.25">
      <c r="B710" s="24" t="s">
        <v>137</v>
      </c>
      <c r="C710" s="25" t="s">
        <v>138</v>
      </c>
      <c r="D710" s="84">
        <v>39664</v>
      </c>
      <c r="E710" s="25" t="s">
        <v>158</v>
      </c>
      <c r="F710" s="25">
        <v>195</v>
      </c>
      <c r="G710" s="25">
        <v>4845</v>
      </c>
      <c r="H710" s="25">
        <v>1993</v>
      </c>
      <c r="I710" s="26">
        <v>2852</v>
      </c>
    </row>
    <row r="711" spans="2:9" x14ac:dyDescent="0.25">
      <c r="B711" s="27" t="s">
        <v>137</v>
      </c>
      <c r="C711" s="28" t="s">
        <v>138</v>
      </c>
      <c r="D711" s="85">
        <v>39692</v>
      </c>
      <c r="E711" s="28" t="s">
        <v>158</v>
      </c>
      <c r="F711" s="28">
        <v>655</v>
      </c>
      <c r="G711" s="28">
        <v>13156</v>
      </c>
      <c r="H711" s="28">
        <v>6447</v>
      </c>
      <c r="I711" s="29">
        <v>6709</v>
      </c>
    </row>
    <row r="712" spans="2:9" x14ac:dyDescent="0.25">
      <c r="B712" s="24" t="s">
        <v>135</v>
      </c>
      <c r="C712" s="25" t="s">
        <v>138</v>
      </c>
      <c r="D712" s="84">
        <v>39703</v>
      </c>
      <c r="E712" s="25" t="s">
        <v>158</v>
      </c>
      <c r="F712" s="25">
        <v>983</v>
      </c>
      <c r="G712" s="25">
        <v>23764</v>
      </c>
      <c r="H712" s="25">
        <v>10044</v>
      </c>
      <c r="I712" s="26">
        <v>13720</v>
      </c>
    </row>
    <row r="713" spans="2:9" x14ac:dyDescent="0.25">
      <c r="B713" s="27" t="s">
        <v>137</v>
      </c>
      <c r="C713" s="28" t="s">
        <v>138</v>
      </c>
      <c r="D713" s="85">
        <v>39703</v>
      </c>
      <c r="E713" s="28" t="s">
        <v>158</v>
      </c>
      <c r="F713" s="28">
        <v>328</v>
      </c>
      <c r="G713" s="28">
        <v>7742</v>
      </c>
      <c r="H713" s="28">
        <v>3348</v>
      </c>
      <c r="I713" s="29">
        <v>4394</v>
      </c>
    </row>
    <row r="714" spans="2:9" x14ac:dyDescent="0.25">
      <c r="B714" s="24" t="s">
        <v>132</v>
      </c>
      <c r="C714" s="25" t="s">
        <v>138</v>
      </c>
      <c r="D714" s="84">
        <v>39758</v>
      </c>
      <c r="E714" s="25" t="s">
        <v>158</v>
      </c>
      <c r="F714" s="25">
        <v>281</v>
      </c>
      <c r="G714" s="25">
        <v>4869</v>
      </c>
      <c r="H714" s="25">
        <v>2378</v>
      </c>
      <c r="I714" s="26">
        <v>2491</v>
      </c>
    </row>
    <row r="715" spans="2:9" x14ac:dyDescent="0.25">
      <c r="B715" s="27" t="s">
        <v>137</v>
      </c>
      <c r="C715" s="28" t="s">
        <v>144</v>
      </c>
      <c r="D715" s="85">
        <v>39119</v>
      </c>
      <c r="E715" s="28" t="s">
        <v>158</v>
      </c>
      <c r="F715" s="28">
        <v>720</v>
      </c>
      <c r="G715" s="28">
        <v>13831</v>
      </c>
      <c r="H715" s="28">
        <v>6098</v>
      </c>
      <c r="I715" s="29">
        <v>7733</v>
      </c>
    </row>
    <row r="716" spans="2:9" x14ac:dyDescent="0.25">
      <c r="B716" s="24" t="s">
        <v>137</v>
      </c>
      <c r="C716" s="25" t="s">
        <v>144</v>
      </c>
      <c r="D716" s="84">
        <v>39121</v>
      </c>
      <c r="E716" s="25" t="s">
        <v>158</v>
      </c>
      <c r="F716" s="25">
        <v>720</v>
      </c>
      <c r="G716" s="25">
        <v>14796</v>
      </c>
      <c r="H716" s="25">
        <v>6098</v>
      </c>
      <c r="I716" s="26">
        <v>8698</v>
      </c>
    </row>
    <row r="717" spans="2:9" x14ac:dyDescent="0.25">
      <c r="B717" s="27" t="s">
        <v>132</v>
      </c>
      <c r="C717" s="28" t="s">
        <v>144</v>
      </c>
      <c r="D717" s="85">
        <v>39248</v>
      </c>
      <c r="E717" s="28" t="s">
        <v>158</v>
      </c>
      <c r="F717" s="28">
        <v>1260</v>
      </c>
      <c r="G717" s="28">
        <v>25150</v>
      </c>
      <c r="H717" s="28">
        <v>10672</v>
      </c>
      <c r="I717" s="29">
        <v>14478</v>
      </c>
    </row>
    <row r="718" spans="2:9" x14ac:dyDescent="0.25">
      <c r="B718" s="24" t="s">
        <v>135</v>
      </c>
      <c r="C718" s="25" t="s">
        <v>144</v>
      </c>
      <c r="D718" s="84">
        <v>39282</v>
      </c>
      <c r="E718" s="25" t="s">
        <v>158</v>
      </c>
      <c r="F718" s="25">
        <v>810</v>
      </c>
      <c r="G718" s="25">
        <v>19043</v>
      </c>
      <c r="H718" s="25">
        <v>8278</v>
      </c>
      <c r="I718" s="26">
        <v>10765</v>
      </c>
    </row>
    <row r="719" spans="2:9" x14ac:dyDescent="0.25">
      <c r="B719" s="27" t="s">
        <v>137</v>
      </c>
      <c r="C719" s="28" t="s">
        <v>144</v>
      </c>
      <c r="D719" s="85">
        <v>39318</v>
      </c>
      <c r="E719" s="28" t="s">
        <v>158</v>
      </c>
      <c r="F719" s="28">
        <v>270</v>
      </c>
      <c r="G719" s="28">
        <v>5929</v>
      </c>
      <c r="H719" s="28">
        <v>2657</v>
      </c>
      <c r="I719" s="29">
        <v>3272</v>
      </c>
    </row>
    <row r="720" spans="2:9" x14ac:dyDescent="0.25">
      <c r="B720" s="24" t="s">
        <v>135</v>
      </c>
      <c r="C720" s="25" t="s">
        <v>144</v>
      </c>
      <c r="D720" s="84">
        <v>39336</v>
      </c>
      <c r="E720" s="25" t="s">
        <v>158</v>
      </c>
      <c r="F720" s="25">
        <v>150</v>
      </c>
      <c r="G720" s="25">
        <v>3224</v>
      </c>
      <c r="H720" s="25">
        <v>1533</v>
      </c>
      <c r="I720" s="26">
        <v>1691</v>
      </c>
    </row>
    <row r="721" spans="2:9" x14ac:dyDescent="0.25">
      <c r="B721" s="27" t="s">
        <v>137</v>
      </c>
      <c r="C721" s="28" t="s">
        <v>144</v>
      </c>
      <c r="D721" s="85">
        <v>39478</v>
      </c>
      <c r="E721" s="28" t="s">
        <v>158</v>
      </c>
      <c r="F721" s="28">
        <v>332</v>
      </c>
      <c r="G721" s="28">
        <v>7293</v>
      </c>
      <c r="H721" s="28">
        <v>3268</v>
      </c>
      <c r="I721" s="29">
        <v>4025</v>
      </c>
    </row>
    <row r="722" spans="2:9" x14ac:dyDescent="0.25">
      <c r="B722" s="24" t="s">
        <v>137</v>
      </c>
      <c r="C722" s="25" t="s">
        <v>144</v>
      </c>
      <c r="D722" s="84">
        <v>39492</v>
      </c>
      <c r="E722" s="25" t="s">
        <v>158</v>
      </c>
      <c r="F722" s="25">
        <v>886</v>
      </c>
      <c r="G722" s="25">
        <v>18199</v>
      </c>
      <c r="H722" s="25">
        <v>7501</v>
      </c>
      <c r="I722" s="26">
        <v>10698</v>
      </c>
    </row>
    <row r="723" spans="2:9" x14ac:dyDescent="0.25">
      <c r="B723" s="27" t="s">
        <v>137</v>
      </c>
      <c r="C723" s="28" t="s">
        <v>144</v>
      </c>
      <c r="D723" s="85">
        <v>39659</v>
      </c>
      <c r="E723" s="28" t="s">
        <v>158</v>
      </c>
      <c r="F723" s="28">
        <v>886</v>
      </c>
      <c r="G723" s="28">
        <v>17012</v>
      </c>
      <c r="H723" s="28">
        <v>7501</v>
      </c>
      <c r="I723" s="29">
        <v>9511</v>
      </c>
    </row>
    <row r="724" spans="2:9" x14ac:dyDescent="0.25">
      <c r="B724" s="24" t="s">
        <v>132</v>
      </c>
      <c r="C724" s="25" t="s">
        <v>144</v>
      </c>
      <c r="D724" s="84">
        <v>39729</v>
      </c>
      <c r="E724" s="25" t="s">
        <v>158</v>
      </c>
      <c r="F724" s="25">
        <v>1550</v>
      </c>
      <c r="G724" s="25">
        <v>30935</v>
      </c>
      <c r="H724" s="25">
        <v>13127</v>
      </c>
      <c r="I724" s="26">
        <v>17808</v>
      </c>
    </row>
    <row r="725" spans="2:9" x14ac:dyDescent="0.25">
      <c r="B725" s="27" t="s">
        <v>135</v>
      </c>
      <c r="C725" s="28" t="s">
        <v>144</v>
      </c>
      <c r="D725" s="85">
        <v>39786</v>
      </c>
      <c r="E725" s="28" t="s">
        <v>158</v>
      </c>
      <c r="F725" s="28">
        <v>185</v>
      </c>
      <c r="G725" s="28">
        <v>3966</v>
      </c>
      <c r="H725" s="28">
        <v>1886</v>
      </c>
      <c r="I725" s="29">
        <v>2080</v>
      </c>
    </row>
    <row r="726" spans="2:9" x14ac:dyDescent="0.25">
      <c r="B726" s="24" t="s">
        <v>135</v>
      </c>
      <c r="C726" s="25" t="s">
        <v>145</v>
      </c>
      <c r="D726" s="84">
        <v>39731</v>
      </c>
      <c r="E726" s="25" t="s">
        <v>158</v>
      </c>
      <c r="F726" s="25">
        <v>996</v>
      </c>
      <c r="G726" s="25">
        <v>23423</v>
      </c>
      <c r="H726" s="25">
        <v>10182</v>
      </c>
      <c r="I726" s="26">
        <v>13241</v>
      </c>
    </row>
    <row r="727" spans="2:9" x14ac:dyDescent="0.25">
      <c r="B727" s="27" t="s">
        <v>135</v>
      </c>
      <c r="C727" s="28" t="s">
        <v>139</v>
      </c>
      <c r="D727" s="85">
        <v>39104</v>
      </c>
      <c r="E727" s="28" t="s">
        <v>159</v>
      </c>
      <c r="F727" s="28">
        <v>540</v>
      </c>
      <c r="G727" s="28">
        <v>13176</v>
      </c>
      <c r="H727" s="28">
        <v>5519</v>
      </c>
      <c r="I727" s="29">
        <v>7657</v>
      </c>
    </row>
    <row r="728" spans="2:9" x14ac:dyDescent="0.25">
      <c r="B728" s="24" t="s">
        <v>132</v>
      </c>
      <c r="C728" s="25" t="s">
        <v>139</v>
      </c>
      <c r="D728" s="84">
        <v>39209</v>
      </c>
      <c r="E728" s="25" t="s">
        <v>159</v>
      </c>
      <c r="F728" s="25">
        <v>600</v>
      </c>
      <c r="G728" s="25">
        <v>13116</v>
      </c>
      <c r="H728" s="25">
        <v>6132</v>
      </c>
      <c r="I728" s="26">
        <v>6984</v>
      </c>
    </row>
    <row r="729" spans="2:9" x14ac:dyDescent="0.25">
      <c r="B729" s="27" t="s">
        <v>135</v>
      </c>
      <c r="C729" s="28" t="s">
        <v>139</v>
      </c>
      <c r="D729" s="85">
        <v>39244</v>
      </c>
      <c r="E729" s="28" t="s">
        <v>159</v>
      </c>
      <c r="F729" s="28">
        <v>320</v>
      </c>
      <c r="G729" s="28">
        <v>7363</v>
      </c>
      <c r="H729" s="28">
        <v>3270</v>
      </c>
      <c r="I729" s="29">
        <v>4093</v>
      </c>
    </row>
    <row r="730" spans="2:9" x14ac:dyDescent="0.25">
      <c r="B730" s="24" t="s">
        <v>132</v>
      </c>
      <c r="C730" s="25" t="s">
        <v>139</v>
      </c>
      <c r="D730" s="84">
        <v>39325</v>
      </c>
      <c r="E730" s="25" t="s">
        <v>159</v>
      </c>
      <c r="F730" s="25">
        <v>180</v>
      </c>
      <c r="G730" s="25">
        <v>3056</v>
      </c>
      <c r="H730" s="25">
        <v>1525</v>
      </c>
      <c r="I730" s="26">
        <v>1531</v>
      </c>
    </row>
    <row r="731" spans="2:9" x14ac:dyDescent="0.25">
      <c r="B731" s="27" t="s">
        <v>135</v>
      </c>
      <c r="C731" s="28" t="s">
        <v>139</v>
      </c>
      <c r="D731" s="85">
        <v>39525</v>
      </c>
      <c r="E731" s="28" t="s">
        <v>159</v>
      </c>
      <c r="F731" s="28">
        <v>486</v>
      </c>
      <c r="G731" s="28">
        <v>11858</v>
      </c>
      <c r="H731" s="28">
        <v>4967</v>
      </c>
      <c r="I731" s="29">
        <v>6891</v>
      </c>
    </row>
    <row r="732" spans="2:9" x14ac:dyDescent="0.25">
      <c r="B732" s="24" t="s">
        <v>132</v>
      </c>
      <c r="C732" s="25" t="s">
        <v>139</v>
      </c>
      <c r="D732" s="84">
        <v>39609</v>
      </c>
      <c r="E732" s="25" t="s">
        <v>159</v>
      </c>
      <c r="F732" s="25">
        <v>162</v>
      </c>
      <c r="G732" s="25">
        <v>2750</v>
      </c>
      <c r="H732" s="25">
        <v>1373</v>
      </c>
      <c r="I732" s="26">
        <v>1377</v>
      </c>
    </row>
    <row r="733" spans="2:9" x14ac:dyDescent="0.25">
      <c r="B733" s="27" t="s">
        <v>132</v>
      </c>
      <c r="C733" s="28" t="s">
        <v>139</v>
      </c>
      <c r="D733" s="85">
        <v>39658</v>
      </c>
      <c r="E733" s="28" t="s">
        <v>159</v>
      </c>
      <c r="F733" s="28">
        <v>540</v>
      </c>
      <c r="G733" s="28">
        <v>11804</v>
      </c>
      <c r="H733" s="28">
        <v>5519</v>
      </c>
      <c r="I733" s="29">
        <v>6285</v>
      </c>
    </row>
    <row r="734" spans="2:9" x14ac:dyDescent="0.25">
      <c r="B734" s="24" t="s">
        <v>135</v>
      </c>
      <c r="C734" s="25" t="s">
        <v>139</v>
      </c>
      <c r="D734" s="84">
        <v>39679</v>
      </c>
      <c r="E734" s="25" t="s">
        <v>159</v>
      </c>
      <c r="F734" s="25">
        <v>288</v>
      </c>
      <c r="G734" s="25">
        <v>6627</v>
      </c>
      <c r="H734" s="25">
        <v>2943</v>
      </c>
      <c r="I734" s="26">
        <v>3684</v>
      </c>
    </row>
    <row r="735" spans="2:9" x14ac:dyDescent="0.25">
      <c r="B735" s="27" t="s">
        <v>135</v>
      </c>
      <c r="C735" s="28" t="s">
        <v>133</v>
      </c>
      <c r="D735" s="85">
        <v>39122</v>
      </c>
      <c r="E735" s="28" t="s">
        <v>159</v>
      </c>
      <c r="F735" s="28">
        <v>480</v>
      </c>
      <c r="G735" s="28">
        <v>9326</v>
      </c>
      <c r="H735" s="28">
        <v>4066</v>
      </c>
      <c r="I735" s="29">
        <v>5260</v>
      </c>
    </row>
    <row r="736" spans="2:9" x14ac:dyDescent="0.25">
      <c r="B736" s="24" t="s">
        <v>132</v>
      </c>
      <c r="C736" s="25" t="s">
        <v>133</v>
      </c>
      <c r="D736" s="84">
        <v>39155</v>
      </c>
      <c r="E736" s="25" t="s">
        <v>159</v>
      </c>
      <c r="F736" s="25">
        <v>240</v>
      </c>
      <c r="G736" s="25">
        <v>4855</v>
      </c>
      <c r="H736" s="25">
        <v>2033</v>
      </c>
      <c r="I736" s="26">
        <v>2822</v>
      </c>
    </row>
    <row r="737" spans="2:9" x14ac:dyDescent="0.25">
      <c r="B737" s="27" t="s">
        <v>137</v>
      </c>
      <c r="C737" s="28" t="s">
        <v>133</v>
      </c>
      <c r="D737" s="85">
        <v>39206</v>
      </c>
      <c r="E737" s="28" t="s">
        <v>159</v>
      </c>
      <c r="F737" s="28">
        <v>810</v>
      </c>
      <c r="G737" s="28">
        <v>19318</v>
      </c>
      <c r="H737" s="28">
        <v>8278</v>
      </c>
      <c r="I737" s="29">
        <v>11040</v>
      </c>
    </row>
    <row r="738" spans="2:9" x14ac:dyDescent="0.25">
      <c r="B738" s="24" t="s">
        <v>137</v>
      </c>
      <c r="C738" s="25" t="s">
        <v>133</v>
      </c>
      <c r="D738" s="84">
        <v>39290</v>
      </c>
      <c r="E738" s="25" t="s">
        <v>159</v>
      </c>
      <c r="F738" s="25">
        <v>140</v>
      </c>
      <c r="G738" s="25">
        <v>3287</v>
      </c>
      <c r="H738" s="25">
        <v>1378</v>
      </c>
      <c r="I738" s="26">
        <v>1909</v>
      </c>
    </row>
    <row r="739" spans="2:9" x14ac:dyDescent="0.25">
      <c r="B739" s="27" t="s">
        <v>137</v>
      </c>
      <c r="C739" s="28" t="s">
        <v>133</v>
      </c>
      <c r="D739" s="85">
        <v>39318</v>
      </c>
      <c r="E739" s="28" t="s">
        <v>159</v>
      </c>
      <c r="F739" s="28">
        <v>900</v>
      </c>
      <c r="G739" s="28">
        <v>18846</v>
      </c>
      <c r="H739" s="28">
        <v>9198</v>
      </c>
      <c r="I739" s="29">
        <v>9648</v>
      </c>
    </row>
    <row r="740" spans="2:9" x14ac:dyDescent="0.25">
      <c r="B740" s="24" t="s">
        <v>132</v>
      </c>
      <c r="C740" s="25" t="s">
        <v>133</v>
      </c>
      <c r="D740" s="84">
        <v>39377</v>
      </c>
      <c r="E740" s="25" t="s">
        <v>159</v>
      </c>
      <c r="F740" s="25">
        <v>110</v>
      </c>
      <c r="G740" s="25">
        <v>1915</v>
      </c>
      <c r="H740" s="25">
        <v>932</v>
      </c>
      <c r="I740" s="26">
        <v>983</v>
      </c>
    </row>
    <row r="741" spans="2:9" x14ac:dyDescent="0.25">
      <c r="B741" s="27" t="s">
        <v>137</v>
      </c>
      <c r="C741" s="28" t="s">
        <v>133</v>
      </c>
      <c r="D741" s="85">
        <v>39457</v>
      </c>
      <c r="E741" s="28" t="s">
        <v>159</v>
      </c>
      <c r="F741" s="28">
        <v>120</v>
      </c>
      <c r="G741" s="28">
        <v>2827</v>
      </c>
      <c r="H741" s="28">
        <v>1185</v>
      </c>
      <c r="I741" s="29">
        <v>1642</v>
      </c>
    </row>
    <row r="742" spans="2:9" x14ac:dyDescent="0.25">
      <c r="B742" s="24" t="s">
        <v>137</v>
      </c>
      <c r="C742" s="25" t="s">
        <v>133</v>
      </c>
      <c r="D742" s="84">
        <v>39500</v>
      </c>
      <c r="E742" s="25" t="s">
        <v>159</v>
      </c>
      <c r="F742" s="25">
        <v>697</v>
      </c>
      <c r="G742" s="25">
        <v>16613</v>
      </c>
      <c r="H742" s="25">
        <v>7119</v>
      </c>
      <c r="I742" s="26">
        <v>9494</v>
      </c>
    </row>
    <row r="743" spans="2:9" x14ac:dyDescent="0.25">
      <c r="B743" s="27" t="s">
        <v>137</v>
      </c>
      <c r="C743" s="28" t="s">
        <v>133</v>
      </c>
      <c r="D743" s="85">
        <v>39525</v>
      </c>
      <c r="E743" s="28" t="s">
        <v>159</v>
      </c>
      <c r="F743" s="28">
        <v>774</v>
      </c>
      <c r="G743" s="28">
        <v>16208</v>
      </c>
      <c r="H743" s="28">
        <v>7910</v>
      </c>
      <c r="I743" s="29">
        <v>8298</v>
      </c>
    </row>
    <row r="744" spans="2:9" x14ac:dyDescent="0.25">
      <c r="B744" s="24" t="s">
        <v>135</v>
      </c>
      <c r="C744" s="25" t="s">
        <v>133</v>
      </c>
      <c r="D744" s="84">
        <v>39575</v>
      </c>
      <c r="E744" s="25" t="s">
        <v>159</v>
      </c>
      <c r="F744" s="25">
        <v>413</v>
      </c>
      <c r="G744" s="25">
        <v>8020</v>
      </c>
      <c r="H744" s="25">
        <v>3497</v>
      </c>
      <c r="I744" s="26">
        <v>4523</v>
      </c>
    </row>
    <row r="745" spans="2:9" x14ac:dyDescent="0.25">
      <c r="B745" s="27" t="s">
        <v>132</v>
      </c>
      <c r="C745" s="28" t="s">
        <v>133</v>
      </c>
      <c r="D745" s="85">
        <v>39724</v>
      </c>
      <c r="E745" s="28" t="s">
        <v>159</v>
      </c>
      <c r="F745" s="28">
        <v>95</v>
      </c>
      <c r="G745" s="28">
        <v>1647</v>
      </c>
      <c r="H745" s="28">
        <v>802</v>
      </c>
      <c r="I745" s="29">
        <v>845</v>
      </c>
    </row>
    <row r="746" spans="2:9" x14ac:dyDescent="0.25">
      <c r="B746" s="24" t="s">
        <v>132</v>
      </c>
      <c r="C746" s="25" t="s">
        <v>133</v>
      </c>
      <c r="D746" s="84">
        <v>39772</v>
      </c>
      <c r="E746" s="25" t="s">
        <v>159</v>
      </c>
      <c r="F746" s="25">
        <v>206</v>
      </c>
      <c r="G746" s="25">
        <v>4175</v>
      </c>
      <c r="H746" s="25">
        <v>1748</v>
      </c>
      <c r="I746" s="26">
        <v>2427</v>
      </c>
    </row>
    <row r="747" spans="2:9" x14ac:dyDescent="0.25">
      <c r="B747" s="27" t="s">
        <v>137</v>
      </c>
      <c r="C747" s="28" t="s">
        <v>140</v>
      </c>
      <c r="D747" s="85">
        <v>39225</v>
      </c>
      <c r="E747" s="28" t="s">
        <v>159</v>
      </c>
      <c r="F747" s="28">
        <v>280</v>
      </c>
      <c r="G747" s="28">
        <v>6812</v>
      </c>
      <c r="H747" s="28">
        <v>2755</v>
      </c>
      <c r="I747" s="29">
        <v>4057</v>
      </c>
    </row>
    <row r="748" spans="2:9" x14ac:dyDescent="0.25">
      <c r="B748" s="24" t="s">
        <v>135</v>
      </c>
      <c r="C748" s="25" t="s">
        <v>140</v>
      </c>
      <c r="D748" s="84">
        <v>39239</v>
      </c>
      <c r="E748" s="25" t="s">
        <v>159</v>
      </c>
      <c r="F748" s="25">
        <v>90</v>
      </c>
      <c r="G748" s="25">
        <v>1675</v>
      </c>
      <c r="H748" s="25">
        <v>762</v>
      </c>
      <c r="I748" s="26">
        <v>913</v>
      </c>
    </row>
    <row r="749" spans="2:9" x14ac:dyDescent="0.25">
      <c r="B749" s="27" t="s">
        <v>135</v>
      </c>
      <c r="C749" s="28" t="s">
        <v>140</v>
      </c>
      <c r="D749" s="85">
        <v>39268</v>
      </c>
      <c r="E749" s="28" t="s">
        <v>159</v>
      </c>
      <c r="F749" s="28">
        <v>260</v>
      </c>
      <c r="G749" s="28">
        <v>5814</v>
      </c>
      <c r="H749" s="28">
        <v>2558</v>
      </c>
      <c r="I749" s="29">
        <v>3256</v>
      </c>
    </row>
    <row r="750" spans="2:9" x14ac:dyDescent="0.25">
      <c r="B750" s="24" t="s">
        <v>135</v>
      </c>
      <c r="C750" s="25" t="s">
        <v>140</v>
      </c>
      <c r="D750" s="84">
        <v>39296</v>
      </c>
      <c r="E750" s="25" t="s">
        <v>159</v>
      </c>
      <c r="F750" s="25">
        <v>520</v>
      </c>
      <c r="G750" s="25">
        <v>12574</v>
      </c>
      <c r="H750" s="25">
        <v>5117</v>
      </c>
      <c r="I750" s="26">
        <v>7457</v>
      </c>
    </row>
    <row r="751" spans="2:9" x14ac:dyDescent="0.25">
      <c r="B751" s="27" t="s">
        <v>135</v>
      </c>
      <c r="C751" s="28" t="s">
        <v>140</v>
      </c>
      <c r="D751" s="85">
        <v>39372</v>
      </c>
      <c r="E751" s="28" t="s">
        <v>159</v>
      </c>
      <c r="F751" s="28">
        <v>540</v>
      </c>
      <c r="G751" s="28">
        <v>11599</v>
      </c>
      <c r="H751" s="28">
        <v>5314</v>
      </c>
      <c r="I751" s="29">
        <v>6285</v>
      </c>
    </row>
    <row r="752" spans="2:9" x14ac:dyDescent="0.25">
      <c r="B752" s="24" t="s">
        <v>137</v>
      </c>
      <c r="C752" s="25" t="s">
        <v>140</v>
      </c>
      <c r="D752" s="84">
        <v>39650</v>
      </c>
      <c r="E752" s="25" t="s">
        <v>159</v>
      </c>
      <c r="F752" s="25">
        <v>224</v>
      </c>
      <c r="G752" s="25">
        <v>5450</v>
      </c>
      <c r="H752" s="25">
        <v>2204</v>
      </c>
      <c r="I752" s="26">
        <v>3246</v>
      </c>
    </row>
    <row r="753" spans="2:9" x14ac:dyDescent="0.25">
      <c r="B753" s="27" t="s">
        <v>135</v>
      </c>
      <c r="C753" s="28" t="s">
        <v>140</v>
      </c>
      <c r="D753" s="85">
        <v>39675</v>
      </c>
      <c r="E753" s="28" t="s">
        <v>159</v>
      </c>
      <c r="F753" s="28">
        <v>208</v>
      </c>
      <c r="G753" s="28">
        <v>4651</v>
      </c>
      <c r="H753" s="28">
        <v>2046</v>
      </c>
      <c r="I753" s="29">
        <v>2605</v>
      </c>
    </row>
    <row r="754" spans="2:9" x14ac:dyDescent="0.25">
      <c r="B754" s="24" t="s">
        <v>135</v>
      </c>
      <c r="C754" s="25" t="s">
        <v>140</v>
      </c>
      <c r="D754" s="84">
        <v>39694</v>
      </c>
      <c r="E754" s="25" t="s">
        <v>159</v>
      </c>
      <c r="F754" s="25">
        <v>72</v>
      </c>
      <c r="G754" s="25">
        <v>1340</v>
      </c>
      <c r="H754" s="25">
        <v>610</v>
      </c>
      <c r="I754" s="26">
        <v>730</v>
      </c>
    </row>
    <row r="755" spans="2:9" x14ac:dyDescent="0.25">
      <c r="B755" s="27" t="s">
        <v>135</v>
      </c>
      <c r="C755" s="28" t="s">
        <v>140</v>
      </c>
      <c r="D755" s="85">
        <v>39771</v>
      </c>
      <c r="E755" s="28" t="s">
        <v>159</v>
      </c>
      <c r="F755" s="28">
        <v>416</v>
      </c>
      <c r="G755" s="28">
        <v>10059</v>
      </c>
      <c r="H755" s="28">
        <v>4094</v>
      </c>
      <c r="I755" s="29">
        <v>5965</v>
      </c>
    </row>
    <row r="756" spans="2:9" x14ac:dyDescent="0.25">
      <c r="B756" s="24" t="s">
        <v>135</v>
      </c>
      <c r="C756" s="25" t="s">
        <v>140</v>
      </c>
      <c r="D756" s="84">
        <v>39797</v>
      </c>
      <c r="E756" s="25" t="s">
        <v>159</v>
      </c>
      <c r="F756" s="25">
        <v>432</v>
      </c>
      <c r="G756" s="25">
        <v>9279</v>
      </c>
      <c r="H756" s="25">
        <v>4251</v>
      </c>
      <c r="I756" s="26">
        <v>5028</v>
      </c>
    </row>
    <row r="757" spans="2:9" x14ac:dyDescent="0.25">
      <c r="B757" s="27" t="s">
        <v>135</v>
      </c>
      <c r="C757" s="28" t="s">
        <v>141</v>
      </c>
      <c r="D757" s="85">
        <v>39226</v>
      </c>
      <c r="E757" s="28" t="s">
        <v>159</v>
      </c>
      <c r="F757" s="28">
        <v>750</v>
      </c>
      <c r="G757" s="28">
        <v>15578</v>
      </c>
      <c r="H757" s="28">
        <v>7665</v>
      </c>
      <c r="I757" s="29">
        <v>7913</v>
      </c>
    </row>
    <row r="758" spans="2:9" x14ac:dyDescent="0.25">
      <c r="B758" s="24" t="s">
        <v>135</v>
      </c>
      <c r="C758" s="25" t="s">
        <v>141</v>
      </c>
      <c r="D758" s="84">
        <v>39238</v>
      </c>
      <c r="E758" s="25" t="s">
        <v>159</v>
      </c>
      <c r="F758" s="25">
        <v>120</v>
      </c>
      <c r="G758" s="25">
        <v>2353</v>
      </c>
      <c r="H758" s="25">
        <v>1016</v>
      </c>
      <c r="I758" s="26">
        <v>1337</v>
      </c>
    </row>
    <row r="759" spans="2:9" x14ac:dyDescent="0.25">
      <c r="B759" s="27" t="s">
        <v>135</v>
      </c>
      <c r="C759" s="28" t="s">
        <v>141</v>
      </c>
      <c r="D759" s="85">
        <v>39722</v>
      </c>
      <c r="E759" s="28" t="s">
        <v>159</v>
      </c>
      <c r="F759" s="28">
        <v>144</v>
      </c>
      <c r="G759" s="28">
        <v>2824</v>
      </c>
      <c r="H759" s="28">
        <v>1219</v>
      </c>
      <c r="I759" s="29">
        <v>1605</v>
      </c>
    </row>
    <row r="760" spans="2:9" x14ac:dyDescent="0.25">
      <c r="B760" s="24" t="s">
        <v>135</v>
      </c>
      <c r="C760" s="25" t="s">
        <v>141</v>
      </c>
      <c r="D760" s="84">
        <v>39741</v>
      </c>
      <c r="E760" s="25" t="s">
        <v>159</v>
      </c>
      <c r="F760" s="25">
        <v>900</v>
      </c>
      <c r="G760" s="25">
        <v>18694</v>
      </c>
      <c r="H760" s="25">
        <v>9198</v>
      </c>
      <c r="I760" s="26">
        <v>9496</v>
      </c>
    </row>
    <row r="761" spans="2:9" x14ac:dyDescent="0.25">
      <c r="B761" s="27" t="s">
        <v>137</v>
      </c>
      <c r="C761" s="28" t="s">
        <v>134</v>
      </c>
      <c r="D761" s="85">
        <v>39153</v>
      </c>
      <c r="E761" s="28" t="s">
        <v>159</v>
      </c>
      <c r="F761" s="28">
        <v>1350</v>
      </c>
      <c r="G761" s="28">
        <v>32333</v>
      </c>
      <c r="H761" s="28">
        <v>13284</v>
      </c>
      <c r="I761" s="29">
        <v>19049</v>
      </c>
    </row>
    <row r="762" spans="2:9" x14ac:dyDescent="0.25">
      <c r="B762" s="24" t="s">
        <v>137</v>
      </c>
      <c r="C762" s="25" t="s">
        <v>134</v>
      </c>
      <c r="D762" s="84">
        <v>39182</v>
      </c>
      <c r="E762" s="25" t="s">
        <v>159</v>
      </c>
      <c r="F762" s="25">
        <v>700</v>
      </c>
      <c r="G762" s="25">
        <v>13874</v>
      </c>
      <c r="H762" s="25">
        <v>5929</v>
      </c>
      <c r="I762" s="26">
        <v>7945</v>
      </c>
    </row>
    <row r="763" spans="2:9" x14ac:dyDescent="0.25">
      <c r="B763" s="27" t="s">
        <v>137</v>
      </c>
      <c r="C763" s="28" t="s">
        <v>134</v>
      </c>
      <c r="D763" s="85">
        <v>39203</v>
      </c>
      <c r="E763" s="28" t="s">
        <v>159</v>
      </c>
      <c r="F763" s="28">
        <v>780</v>
      </c>
      <c r="G763" s="28">
        <v>15077</v>
      </c>
      <c r="H763" s="28">
        <v>6607</v>
      </c>
      <c r="I763" s="29">
        <v>8470</v>
      </c>
    </row>
    <row r="764" spans="2:9" x14ac:dyDescent="0.25">
      <c r="B764" s="24" t="s">
        <v>137</v>
      </c>
      <c r="C764" s="25" t="s">
        <v>134</v>
      </c>
      <c r="D764" s="84">
        <v>39325</v>
      </c>
      <c r="E764" s="25" t="s">
        <v>159</v>
      </c>
      <c r="F764" s="25">
        <v>300</v>
      </c>
      <c r="G764" s="25">
        <v>6387</v>
      </c>
      <c r="H764" s="25">
        <v>3066</v>
      </c>
      <c r="I764" s="26">
        <v>3321</v>
      </c>
    </row>
    <row r="765" spans="2:9" x14ac:dyDescent="0.25">
      <c r="B765" s="27" t="s">
        <v>132</v>
      </c>
      <c r="C765" s="28" t="s">
        <v>134</v>
      </c>
      <c r="D765" s="85">
        <v>39331</v>
      </c>
      <c r="E765" s="28" t="s">
        <v>159</v>
      </c>
      <c r="F765" s="28">
        <v>600</v>
      </c>
      <c r="G765" s="28">
        <v>12570</v>
      </c>
      <c r="H765" s="28">
        <v>5904</v>
      </c>
      <c r="I765" s="29">
        <v>6666</v>
      </c>
    </row>
    <row r="766" spans="2:9" x14ac:dyDescent="0.25">
      <c r="B766" s="24" t="s">
        <v>137</v>
      </c>
      <c r="C766" s="25" t="s">
        <v>134</v>
      </c>
      <c r="D766" s="84">
        <v>39457</v>
      </c>
      <c r="E766" s="25" t="s">
        <v>159</v>
      </c>
      <c r="F766" s="25">
        <v>569</v>
      </c>
      <c r="G766" s="25">
        <v>11006</v>
      </c>
      <c r="H766" s="25">
        <v>4823</v>
      </c>
      <c r="I766" s="26">
        <v>6183</v>
      </c>
    </row>
    <row r="767" spans="2:9" x14ac:dyDescent="0.25">
      <c r="B767" s="27" t="s">
        <v>137</v>
      </c>
      <c r="C767" s="28" t="s">
        <v>134</v>
      </c>
      <c r="D767" s="85">
        <v>39553</v>
      </c>
      <c r="E767" s="28" t="s">
        <v>159</v>
      </c>
      <c r="F767" s="28">
        <v>986</v>
      </c>
      <c r="G767" s="28">
        <v>23603</v>
      </c>
      <c r="H767" s="28">
        <v>9697</v>
      </c>
      <c r="I767" s="29">
        <v>13906</v>
      </c>
    </row>
    <row r="768" spans="2:9" x14ac:dyDescent="0.25">
      <c r="B768" s="24" t="s">
        <v>132</v>
      </c>
      <c r="C768" s="25" t="s">
        <v>134</v>
      </c>
      <c r="D768" s="84">
        <v>39744</v>
      </c>
      <c r="E768" s="25" t="s">
        <v>159</v>
      </c>
      <c r="F768" s="25">
        <v>438</v>
      </c>
      <c r="G768" s="25">
        <v>9176</v>
      </c>
      <c r="H768" s="25">
        <v>4310</v>
      </c>
      <c r="I768" s="26">
        <v>4866</v>
      </c>
    </row>
    <row r="769" spans="2:9" x14ac:dyDescent="0.25">
      <c r="B769" s="27" t="s">
        <v>137</v>
      </c>
      <c r="C769" s="28" t="s">
        <v>134</v>
      </c>
      <c r="D769" s="85">
        <v>39745</v>
      </c>
      <c r="E769" s="28" t="s">
        <v>159</v>
      </c>
      <c r="F769" s="28">
        <v>219</v>
      </c>
      <c r="G769" s="28">
        <v>4663</v>
      </c>
      <c r="H769" s="28">
        <v>2238</v>
      </c>
      <c r="I769" s="29">
        <v>2425</v>
      </c>
    </row>
    <row r="770" spans="2:9" x14ac:dyDescent="0.25">
      <c r="B770" s="24" t="s">
        <v>137</v>
      </c>
      <c r="C770" s="25" t="s">
        <v>134</v>
      </c>
      <c r="D770" s="84">
        <v>39772</v>
      </c>
      <c r="E770" s="25" t="s">
        <v>159</v>
      </c>
      <c r="F770" s="25">
        <v>511</v>
      </c>
      <c r="G770" s="25">
        <v>10128</v>
      </c>
      <c r="H770" s="25">
        <v>4328</v>
      </c>
      <c r="I770" s="26">
        <v>5800</v>
      </c>
    </row>
    <row r="771" spans="2:9" x14ac:dyDescent="0.25">
      <c r="B771" s="27" t="s">
        <v>132</v>
      </c>
      <c r="C771" s="28" t="s">
        <v>142</v>
      </c>
      <c r="D771" s="85">
        <v>39129</v>
      </c>
      <c r="E771" s="28" t="s">
        <v>159</v>
      </c>
      <c r="F771" s="28">
        <v>320</v>
      </c>
      <c r="G771" s="28">
        <v>7021</v>
      </c>
      <c r="H771" s="28">
        <v>3149</v>
      </c>
      <c r="I771" s="29">
        <v>3872</v>
      </c>
    </row>
    <row r="772" spans="2:9" x14ac:dyDescent="0.25">
      <c r="B772" s="24" t="s">
        <v>132</v>
      </c>
      <c r="C772" s="25" t="s">
        <v>142</v>
      </c>
      <c r="D772" s="84">
        <v>39181</v>
      </c>
      <c r="E772" s="25" t="s">
        <v>159</v>
      </c>
      <c r="F772" s="25">
        <v>1200</v>
      </c>
      <c r="G772" s="25">
        <v>23100</v>
      </c>
      <c r="H772" s="25">
        <v>10164</v>
      </c>
      <c r="I772" s="26">
        <v>12936</v>
      </c>
    </row>
    <row r="773" spans="2:9" x14ac:dyDescent="0.25">
      <c r="B773" s="27" t="s">
        <v>135</v>
      </c>
      <c r="C773" s="28" t="s">
        <v>142</v>
      </c>
      <c r="D773" s="85">
        <v>39316</v>
      </c>
      <c r="E773" s="28" t="s">
        <v>159</v>
      </c>
      <c r="F773" s="28">
        <v>450</v>
      </c>
      <c r="G773" s="28">
        <v>10116</v>
      </c>
      <c r="H773" s="28">
        <v>4599</v>
      </c>
      <c r="I773" s="29">
        <v>5517</v>
      </c>
    </row>
    <row r="774" spans="2:9" x14ac:dyDescent="0.25">
      <c r="B774" s="24" t="s">
        <v>137</v>
      </c>
      <c r="C774" s="25" t="s">
        <v>142</v>
      </c>
      <c r="D774" s="84">
        <v>39414</v>
      </c>
      <c r="E774" s="25" t="s">
        <v>159</v>
      </c>
      <c r="F774" s="25">
        <v>250</v>
      </c>
      <c r="G774" s="25">
        <v>4945</v>
      </c>
      <c r="H774" s="25">
        <v>2460</v>
      </c>
      <c r="I774" s="26">
        <v>2485</v>
      </c>
    </row>
    <row r="775" spans="2:9" x14ac:dyDescent="0.25">
      <c r="B775" s="27" t="s">
        <v>135</v>
      </c>
      <c r="C775" s="28" t="s">
        <v>142</v>
      </c>
      <c r="D775" s="85">
        <v>39461</v>
      </c>
      <c r="E775" s="28" t="s">
        <v>159</v>
      </c>
      <c r="F775" s="28">
        <v>414</v>
      </c>
      <c r="G775" s="28">
        <v>9307</v>
      </c>
      <c r="H775" s="28">
        <v>4231</v>
      </c>
      <c r="I775" s="29">
        <v>5076</v>
      </c>
    </row>
    <row r="776" spans="2:9" x14ac:dyDescent="0.25">
      <c r="B776" s="24" t="s">
        <v>137</v>
      </c>
      <c r="C776" s="25" t="s">
        <v>142</v>
      </c>
      <c r="D776" s="84">
        <v>39468</v>
      </c>
      <c r="E776" s="25" t="s">
        <v>159</v>
      </c>
      <c r="F776" s="25">
        <v>230</v>
      </c>
      <c r="G776" s="25">
        <v>4549</v>
      </c>
      <c r="H776" s="25">
        <v>2263</v>
      </c>
      <c r="I776" s="26">
        <v>2286</v>
      </c>
    </row>
    <row r="777" spans="2:9" x14ac:dyDescent="0.25">
      <c r="B777" s="27" t="s">
        <v>132</v>
      </c>
      <c r="C777" s="28" t="s">
        <v>142</v>
      </c>
      <c r="D777" s="85">
        <v>39734</v>
      </c>
      <c r="E777" s="28" t="s">
        <v>159</v>
      </c>
      <c r="F777" s="28">
        <v>1104</v>
      </c>
      <c r="G777" s="28">
        <v>21252</v>
      </c>
      <c r="H777" s="28">
        <v>9351</v>
      </c>
      <c r="I777" s="29">
        <v>11901</v>
      </c>
    </row>
    <row r="778" spans="2:9" x14ac:dyDescent="0.25">
      <c r="B778" s="24" t="s">
        <v>132</v>
      </c>
      <c r="C778" s="25" t="s">
        <v>142</v>
      </c>
      <c r="D778" s="84">
        <v>39786</v>
      </c>
      <c r="E778" s="25" t="s">
        <v>159</v>
      </c>
      <c r="F778" s="25">
        <v>294</v>
      </c>
      <c r="G778" s="25">
        <v>6459</v>
      </c>
      <c r="H778" s="25">
        <v>2897</v>
      </c>
      <c r="I778" s="26">
        <v>3562</v>
      </c>
    </row>
    <row r="779" spans="2:9" x14ac:dyDescent="0.25">
      <c r="B779" s="27" t="s">
        <v>135</v>
      </c>
      <c r="C779" s="28" t="s">
        <v>136</v>
      </c>
      <c r="D779" s="85">
        <v>39101</v>
      </c>
      <c r="E779" s="28" t="s">
        <v>159</v>
      </c>
      <c r="F779" s="28">
        <v>1260</v>
      </c>
      <c r="G779" s="28">
        <v>24797</v>
      </c>
      <c r="H779" s="28">
        <v>10672</v>
      </c>
      <c r="I779" s="29">
        <v>14125</v>
      </c>
    </row>
    <row r="780" spans="2:9" x14ac:dyDescent="0.25">
      <c r="B780" s="24" t="s">
        <v>132</v>
      </c>
      <c r="C780" s="25" t="s">
        <v>136</v>
      </c>
      <c r="D780" s="84">
        <v>39140</v>
      </c>
      <c r="E780" s="25" t="s">
        <v>159</v>
      </c>
      <c r="F780" s="25">
        <v>360</v>
      </c>
      <c r="G780" s="25">
        <v>8230</v>
      </c>
      <c r="H780" s="25">
        <v>3679</v>
      </c>
      <c r="I780" s="26">
        <v>4551</v>
      </c>
    </row>
    <row r="781" spans="2:9" x14ac:dyDescent="0.25">
      <c r="B781" s="27" t="s">
        <v>135</v>
      </c>
      <c r="C781" s="28" t="s">
        <v>136</v>
      </c>
      <c r="D781" s="85">
        <v>39167</v>
      </c>
      <c r="E781" s="28" t="s">
        <v>159</v>
      </c>
      <c r="F781" s="28">
        <v>450</v>
      </c>
      <c r="G781" s="28">
        <v>9400</v>
      </c>
      <c r="H781" s="28">
        <v>3811</v>
      </c>
      <c r="I781" s="29">
        <v>5589</v>
      </c>
    </row>
    <row r="782" spans="2:9" x14ac:dyDescent="0.25">
      <c r="B782" s="24" t="s">
        <v>135</v>
      </c>
      <c r="C782" s="25" t="s">
        <v>136</v>
      </c>
      <c r="D782" s="84">
        <v>39167</v>
      </c>
      <c r="E782" s="25" t="s">
        <v>159</v>
      </c>
      <c r="F782" s="25">
        <v>630</v>
      </c>
      <c r="G782" s="25">
        <v>15410</v>
      </c>
      <c r="H782" s="25">
        <v>6439</v>
      </c>
      <c r="I782" s="26">
        <v>8971</v>
      </c>
    </row>
    <row r="783" spans="2:9" x14ac:dyDescent="0.25">
      <c r="B783" s="27" t="s">
        <v>135</v>
      </c>
      <c r="C783" s="28" t="s">
        <v>136</v>
      </c>
      <c r="D783" s="85">
        <v>39178</v>
      </c>
      <c r="E783" s="28" t="s">
        <v>159</v>
      </c>
      <c r="F783" s="28">
        <v>1260</v>
      </c>
      <c r="G783" s="28">
        <v>26485</v>
      </c>
      <c r="H783" s="28">
        <v>12877</v>
      </c>
      <c r="I783" s="29">
        <v>13608</v>
      </c>
    </row>
    <row r="784" spans="2:9" x14ac:dyDescent="0.25">
      <c r="B784" s="24" t="s">
        <v>137</v>
      </c>
      <c r="C784" s="25" t="s">
        <v>136</v>
      </c>
      <c r="D784" s="84">
        <v>39190</v>
      </c>
      <c r="E784" s="25" t="s">
        <v>159</v>
      </c>
      <c r="F784" s="25">
        <v>180</v>
      </c>
      <c r="G784" s="25">
        <v>4306</v>
      </c>
      <c r="H784" s="25">
        <v>1840</v>
      </c>
      <c r="I784" s="26">
        <v>2466</v>
      </c>
    </row>
    <row r="785" spans="2:9" x14ac:dyDescent="0.25">
      <c r="B785" s="27" t="s">
        <v>132</v>
      </c>
      <c r="C785" s="28" t="s">
        <v>136</v>
      </c>
      <c r="D785" s="85">
        <v>39286</v>
      </c>
      <c r="E785" s="28" t="s">
        <v>159</v>
      </c>
      <c r="F785" s="28">
        <v>840</v>
      </c>
      <c r="G785" s="28">
        <v>20261</v>
      </c>
      <c r="H785" s="28">
        <v>8266</v>
      </c>
      <c r="I785" s="29">
        <v>11995</v>
      </c>
    </row>
    <row r="786" spans="2:9" x14ac:dyDescent="0.25">
      <c r="B786" s="24" t="s">
        <v>137</v>
      </c>
      <c r="C786" s="25" t="s">
        <v>136</v>
      </c>
      <c r="D786" s="84">
        <v>39287</v>
      </c>
      <c r="E786" s="25" t="s">
        <v>159</v>
      </c>
      <c r="F786" s="25">
        <v>600</v>
      </c>
      <c r="G786" s="25">
        <v>11256</v>
      </c>
      <c r="H786" s="25">
        <v>5082</v>
      </c>
      <c r="I786" s="26">
        <v>6174</v>
      </c>
    </row>
    <row r="787" spans="2:9" x14ac:dyDescent="0.25">
      <c r="B787" s="27" t="s">
        <v>132</v>
      </c>
      <c r="C787" s="28" t="s">
        <v>136</v>
      </c>
      <c r="D787" s="85">
        <v>39295</v>
      </c>
      <c r="E787" s="28" t="s">
        <v>159</v>
      </c>
      <c r="F787" s="28">
        <v>210</v>
      </c>
      <c r="G787" s="28">
        <v>5298</v>
      </c>
      <c r="H787" s="28">
        <v>2146</v>
      </c>
      <c r="I787" s="29">
        <v>3152</v>
      </c>
    </row>
    <row r="788" spans="2:9" x14ac:dyDescent="0.25">
      <c r="B788" s="24" t="s">
        <v>135</v>
      </c>
      <c r="C788" s="25" t="s">
        <v>136</v>
      </c>
      <c r="D788" s="84">
        <v>39405</v>
      </c>
      <c r="E788" s="25" t="s">
        <v>159</v>
      </c>
      <c r="F788" s="25">
        <v>90</v>
      </c>
      <c r="G788" s="25">
        <v>2088</v>
      </c>
      <c r="H788" s="25">
        <v>920</v>
      </c>
      <c r="I788" s="26">
        <v>1168</v>
      </c>
    </row>
    <row r="789" spans="2:9" x14ac:dyDescent="0.25">
      <c r="B789" s="27" t="s">
        <v>132</v>
      </c>
      <c r="C789" s="28" t="s">
        <v>136</v>
      </c>
      <c r="D789" s="85">
        <v>39456</v>
      </c>
      <c r="E789" s="28" t="s">
        <v>159</v>
      </c>
      <c r="F789" s="28">
        <v>216</v>
      </c>
      <c r="G789" s="28">
        <v>5457</v>
      </c>
      <c r="H789" s="28">
        <v>2210</v>
      </c>
      <c r="I789" s="29">
        <v>3247</v>
      </c>
    </row>
    <row r="790" spans="2:9" x14ac:dyDescent="0.25">
      <c r="B790" s="24" t="s">
        <v>132</v>
      </c>
      <c r="C790" s="25" t="s">
        <v>136</v>
      </c>
      <c r="D790" s="84">
        <v>39538</v>
      </c>
      <c r="E790" s="25" t="s">
        <v>159</v>
      </c>
      <c r="F790" s="25">
        <v>371</v>
      </c>
      <c r="G790" s="25">
        <v>8477</v>
      </c>
      <c r="H790" s="25">
        <v>3789</v>
      </c>
      <c r="I790" s="26">
        <v>4688</v>
      </c>
    </row>
    <row r="791" spans="2:9" x14ac:dyDescent="0.25">
      <c r="B791" s="27" t="s">
        <v>135</v>
      </c>
      <c r="C791" s="28" t="s">
        <v>136</v>
      </c>
      <c r="D791" s="85">
        <v>39563</v>
      </c>
      <c r="E791" s="28" t="s">
        <v>159</v>
      </c>
      <c r="F791" s="28">
        <v>1298</v>
      </c>
      <c r="G791" s="28">
        <v>25541</v>
      </c>
      <c r="H791" s="28">
        <v>10992</v>
      </c>
      <c r="I791" s="29">
        <v>14549</v>
      </c>
    </row>
    <row r="792" spans="2:9" x14ac:dyDescent="0.25">
      <c r="B792" s="24" t="s">
        <v>135</v>
      </c>
      <c r="C792" s="25" t="s">
        <v>136</v>
      </c>
      <c r="D792" s="84">
        <v>39612</v>
      </c>
      <c r="E792" s="25" t="s">
        <v>159</v>
      </c>
      <c r="F792" s="25">
        <v>649</v>
      </c>
      <c r="G792" s="25">
        <v>15872</v>
      </c>
      <c r="H792" s="25">
        <v>6632</v>
      </c>
      <c r="I792" s="26">
        <v>9240</v>
      </c>
    </row>
    <row r="793" spans="2:9" x14ac:dyDescent="0.25">
      <c r="B793" s="27" t="s">
        <v>135</v>
      </c>
      <c r="C793" s="28" t="s">
        <v>136</v>
      </c>
      <c r="D793" s="85">
        <v>39730</v>
      </c>
      <c r="E793" s="28" t="s">
        <v>159</v>
      </c>
      <c r="F793" s="28">
        <v>464</v>
      </c>
      <c r="G793" s="28">
        <v>9682</v>
      </c>
      <c r="H793" s="28">
        <v>3925</v>
      </c>
      <c r="I793" s="29">
        <v>5757</v>
      </c>
    </row>
    <row r="794" spans="2:9" x14ac:dyDescent="0.25">
      <c r="B794" s="24" t="s">
        <v>132</v>
      </c>
      <c r="C794" s="25" t="s">
        <v>136</v>
      </c>
      <c r="D794" s="84">
        <v>39735</v>
      </c>
      <c r="E794" s="25" t="s">
        <v>159</v>
      </c>
      <c r="F794" s="25">
        <v>865</v>
      </c>
      <c r="G794" s="25">
        <v>20869</v>
      </c>
      <c r="H794" s="25">
        <v>8514</v>
      </c>
      <c r="I794" s="26">
        <v>12355</v>
      </c>
    </row>
    <row r="795" spans="2:9" x14ac:dyDescent="0.25">
      <c r="B795" s="27" t="s">
        <v>137</v>
      </c>
      <c r="C795" s="28" t="s">
        <v>136</v>
      </c>
      <c r="D795" s="85">
        <v>39748</v>
      </c>
      <c r="E795" s="28" t="s">
        <v>159</v>
      </c>
      <c r="F795" s="28">
        <v>185</v>
      </c>
      <c r="G795" s="28">
        <v>4435</v>
      </c>
      <c r="H795" s="28">
        <v>1895</v>
      </c>
      <c r="I795" s="29">
        <v>2540</v>
      </c>
    </row>
    <row r="796" spans="2:9" x14ac:dyDescent="0.25">
      <c r="B796" s="24" t="s">
        <v>135</v>
      </c>
      <c r="C796" s="25" t="s">
        <v>136</v>
      </c>
      <c r="D796" s="84">
        <v>39798</v>
      </c>
      <c r="E796" s="25" t="s">
        <v>159</v>
      </c>
      <c r="F796" s="25">
        <v>1298</v>
      </c>
      <c r="G796" s="25">
        <v>27280</v>
      </c>
      <c r="H796" s="25">
        <v>13263</v>
      </c>
      <c r="I796" s="26">
        <v>14017</v>
      </c>
    </row>
    <row r="797" spans="2:9" x14ac:dyDescent="0.25">
      <c r="B797" s="27" t="s">
        <v>135</v>
      </c>
      <c r="C797" s="28" t="s">
        <v>136</v>
      </c>
      <c r="D797" s="85">
        <v>39800</v>
      </c>
      <c r="E797" s="28" t="s">
        <v>159</v>
      </c>
      <c r="F797" s="28">
        <v>93</v>
      </c>
      <c r="G797" s="28">
        <v>2151</v>
      </c>
      <c r="H797" s="28">
        <v>948</v>
      </c>
      <c r="I797" s="29">
        <v>1203</v>
      </c>
    </row>
    <row r="798" spans="2:9" x14ac:dyDescent="0.25">
      <c r="B798" s="24" t="s">
        <v>137</v>
      </c>
      <c r="C798" s="25" t="s">
        <v>136</v>
      </c>
      <c r="D798" s="84">
        <v>39806</v>
      </c>
      <c r="E798" s="25" t="s">
        <v>159</v>
      </c>
      <c r="F798" s="25">
        <v>618</v>
      </c>
      <c r="G798" s="25">
        <v>11594</v>
      </c>
      <c r="H798" s="25">
        <v>5234</v>
      </c>
      <c r="I798" s="26">
        <v>6360</v>
      </c>
    </row>
    <row r="799" spans="2:9" x14ac:dyDescent="0.25">
      <c r="B799" s="27" t="s">
        <v>137</v>
      </c>
      <c r="C799" s="28" t="s">
        <v>143</v>
      </c>
      <c r="D799" s="85">
        <v>39105</v>
      </c>
      <c r="E799" s="28" t="s">
        <v>159</v>
      </c>
      <c r="F799" s="28">
        <v>200</v>
      </c>
      <c r="G799" s="28">
        <v>3566</v>
      </c>
      <c r="H799" s="28">
        <v>1694</v>
      </c>
      <c r="I799" s="29">
        <v>1872</v>
      </c>
    </row>
    <row r="800" spans="2:9" x14ac:dyDescent="0.25">
      <c r="B800" s="24" t="s">
        <v>132</v>
      </c>
      <c r="C800" s="25" t="s">
        <v>143</v>
      </c>
      <c r="D800" s="84">
        <v>39181</v>
      </c>
      <c r="E800" s="25" t="s">
        <v>159</v>
      </c>
      <c r="F800" s="25">
        <v>1120</v>
      </c>
      <c r="G800" s="25">
        <v>22422</v>
      </c>
      <c r="H800" s="25">
        <v>11021</v>
      </c>
      <c r="I800" s="26">
        <v>11401</v>
      </c>
    </row>
    <row r="801" spans="2:9" x14ac:dyDescent="0.25">
      <c r="B801" s="27" t="s">
        <v>135</v>
      </c>
      <c r="C801" s="28" t="s">
        <v>143</v>
      </c>
      <c r="D801" s="85">
        <v>39426</v>
      </c>
      <c r="E801" s="28" t="s">
        <v>159</v>
      </c>
      <c r="F801" s="28">
        <v>550</v>
      </c>
      <c r="G801" s="28">
        <v>10423</v>
      </c>
      <c r="H801" s="28">
        <v>4659</v>
      </c>
      <c r="I801" s="29">
        <v>5764</v>
      </c>
    </row>
    <row r="802" spans="2:9" x14ac:dyDescent="0.25">
      <c r="B802" s="24" t="s">
        <v>137</v>
      </c>
      <c r="C802" s="25" t="s">
        <v>143</v>
      </c>
      <c r="D802" s="84">
        <v>39482</v>
      </c>
      <c r="E802" s="25" t="s">
        <v>159</v>
      </c>
      <c r="F802" s="25">
        <v>252</v>
      </c>
      <c r="G802" s="25">
        <v>4493</v>
      </c>
      <c r="H802" s="25">
        <v>2134</v>
      </c>
      <c r="I802" s="26">
        <v>2359</v>
      </c>
    </row>
    <row r="803" spans="2:9" x14ac:dyDescent="0.25">
      <c r="B803" s="27" t="s">
        <v>135</v>
      </c>
      <c r="C803" s="28" t="s">
        <v>143</v>
      </c>
      <c r="D803" s="85">
        <v>39570</v>
      </c>
      <c r="E803" s="28" t="s">
        <v>159</v>
      </c>
      <c r="F803" s="28">
        <v>693</v>
      </c>
      <c r="G803" s="28">
        <v>13133</v>
      </c>
      <c r="H803" s="28">
        <v>5870</v>
      </c>
      <c r="I803" s="29">
        <v>7263</v>
      </c>
    </row>
    <row r="804" spans="2:9" x14ac:dyDescent="0.25">
      <c r="B804" s="24" t="s">
        <v>132</v>
      </c>
      <c r="C804" s="25" t="s">
        <v>143</v>
      </c>
      <c r="D804" s="84">
        <v>39679</v>
      </c>
      <c r="E804" s="25" t="s">
        <v>159</v>
      </c>
      <c r="F804" s="25">
        <v>1411</v>
      </c>
      <c r="G804" s="25">
        <v>28252</v>
      </c>
      <c r="H804" s="25">
        <v>13886</v>
      </c>
      <c r="I804" s="26">
        <v>14366</v>
      </c>
    </row>
    <row r="805" spans="2:9" x14ac:dyDescent="0.25">
      <c r="B805" s="27" t="s">
        <v>137</v>
      </c>
      <c r="C805" s="28" t="s">
        <v>138</v>
      </c>
      <c r="D805" s="85">
        <v>39219</v>
      </c>
      <c r="E805" s="28" t="s">
        <v>159</v>
      </c>
      <c r="F805" s="28">
        <v>780</v>
      </c>
      <c r="G805" s="28">
        <v>18806</v>
      </c>
      <c r="H805" s="28">
        <v>7675</v>
      </c>
      <c r="I805" s="29">
        <v>11131</v>
      </c>
    </row>
    <row r="806" spans="2:9" x14ac:dyDescent="0.25">
      <c r="B806" s="24" t="s">
        <v>137</v>
      </c>
      <c r="C806" s="25" t="s">
        <v>138</v>
      </c>
      <c r="D806" s="84">
        <v>39262</v>
      </c>
      <c r="E806" s="25" t="s">
        <v>159</v>
      </c>
      <c r="F806" s="25">
        <v>840</v>
      </c>
      <c r="G806" s="25">
        <v>16556</v>
      </c>
      <c r="H806" s="25">
        <v>8266</v>
      </c>
      <c r="I806" s="26">
        <v>8290</v>
      </c>
    </row>
    <row r="807" spans="2:9" x14ac:dyDescent="0.25">
      <c r="B807" s="27" t="s">
        <v>135</v>
      </c>
      <c r="C807" s="28" t="s">
        <v>138</v>
      </c>
      <c r="D807" s="85">
        <v>39339</v>
      </c>
      <c r="E807" s="28" t="s">
        <v>159</v>
      </c>
      <c r="F807" s="28">
        <v>260</v>
      </c>
      <c r="G807" s="28">
        <v>5564</v>
      </c>
      <c r="H807" s="28">
        <v>2558</v>
      </c>
      <c r="I807" s="29">
        <v>3006</v>
      </c>
    </row>
    <row r="808" spans="2:9" x14ac:dyDescent="0.25">
      <c r="B808" s="24" t="s">
        <v>132</v>
      </c>
      <c r="C808" s="25" t="s">
        <v>138</v>
      </c>
      <c r="D808" s="84">
        <v>39343</v>
      </c>
      <c r="E808" s="25" t="s">
        <v>159</v>
      </c>
      <c r="F808" s="25">
        <v>210</v>
      </c>
      <c r="G808" s="25">
        <v>4244</v>
      </c>
      <c r="H808" s="25">
        <v>1779</v>
      </c>
      <c r="I808" s="26">
        <v>2465</v>
      </c>
    </row>
    <row r="809" spans="2:9" x14ac:dyDescent="0.25">
      <c r="B809" s="27" t="s">
        <v>137</v>
      </c>
      <c r="C809" s="28" t="s">
        <v>138</v>
      </c>
      <c r="D809" s="85">
        <v>39379</v>
      </c>
      <c r="E809" s="28" t="s">
        <v>159</v>
      </c>
      <c r="F809" s="28">
        <v>480</v>
      </c>
      <c r="G809" s="28">
        <v>10387</v>
      </c>
      <c r="H809" s="28">
        <v>4906</v>
      </c>
      <c r="I809" s="29">
        <v>5481</v>
      </c>
    </row>
    <row r="810" spans="2:9" x14ac:dyDescent="0.25">
      <c r="B810" s="24" t="s">
        <v>135</v>
      </c>
      <c r="C810" s="25" t="s">
        <v>138</v>
      </c>
      <c r="D810" s="84">
        <v>39402</v>
      </c>
      <c r="E810" s="25" t="s">
        <v>159</v>
      </c>
      <c r="F810" s="25">
        <v>910</v>
      </c>
      <c r="G810" s="25">
        <v>16689</v>
      </c>
      <c r="H810" s="25">
        <v>7708</v>
      </c>
      <c r="I810" s="26">
        <v>8981</v>
      </c>
    </row>
    <row r="811" spans="2:9" x14ac:dyDescent="0.25">
      <c r="B811" s="27" t="s">
        <v>135</v>
      </c>
      <c r="C811" s="28" t="s">
        <v>138</v>
      </c>
      <c r="D811" s="85">
        <v>39405</v>
      </c>
      <c r="E811" s="28" t="s">
        <v>159</v>
      </c>
      <c r="F811" s="28">
        <v>270</v>
      </c>
      <c r="G811" s="28">
        <v>5297</v>
      </c>
      <c r="H811" s="28">
        <v>2287</v>
      </c>
      <c r="I811" s="29">
        <v>3010</v>
      </c>
    </row>
    <row r="812" spans="2:9" x14ac:dyDescent="0.25">
      <c r="B812" s="24" t="s">
        <v>137</v>
      </c>
      <c r="C812" s="25" t="s">
        <v>138</v>
      </c>
      <c r="D812" s="84">
        <v>39407</v>
      </c>
      <c r="E812" s="25" t="s">
        <v>159</v>
      </c>
      <c r="F812" s="25">
        <v>420</v>
      </c>
      <c r="G812" s="25">
        <v>7846</v>
      </c>
      <c r="H812" s="25">
        <v>3557</v>
      </c>
      <c r="I812" s="26">
        <v>4289</v>
      </c>
    </row>
    <row r="813" spans="2:9" x14ac:dyDescent="0.25">
      <c r="B813" s="27" t="s">
        <v>137</v>
      </c>
      <c r="C813" s="28" t="s">
        <v>138</v>
      </c>
      <c r="D813" s="85">
        <v>39457</v>
      </c>
      <c r="E813" s="28" t="s">
        <v>159</v>
      </c>
      <c r="F813" s="28">
        <v>655</v>
      </c>
      <c r="G813" s="28">
        <v>12914</v>
      </c>
      <c r="H813" s="28">
        <v>6447</v>
      </c>
      <c r="I813" s="29">
        <v>6467</v>
      </c>
    </row>
    <row r="814" spans="2:9" x14ac:dyDescent="0.25">
      <c r="B814" s="24" t="s">
        <v>137</v>
      </c>
      <c r="C814" s="25" t="s">
        <v>138</v>
      </c>
      <c r="D814" s="84">
        <v>39477</v>
      </c>
      <c r="E814" s="25" t="s">
        <v>159</v>
      </c>
      <c r="F814" s="25">
        <v>374</v>
      </c>
      <c r="G814" s="25">
        <v>8102</v>
      </c>
      <c r="H814" s="25">
        <v>3827</v>
      </c>
      <c r="I814" s="26">
        <v>4275</v>
      </c>
    </row>
    <row r="815" spans="2:9" x14ac:dyDescent="0.25">
      <c r="B815" s="27" t="s">
        <v>132</v>
      </c>
      <c r="C815" s="28" t="s">
        <v>138</v>
      </c>
      <c r="D815" s="85">
        <v>39524</v>
      </c>
      <c r="E815" s="28" t="s">
        <v>159</v>
      </c>
      <c r="F815" s="28">
        <v>164</v>
      </c>
      <c r="G815" s="28">
        <v>3310</v>
      </c>
      <c r="H815" s="28">
        <v>1388</v>
      </c>
      <c r="I815" s="29">
        <v>1922</v>
      </c>
    </row>
    <row r="816" spans="2:9" x14ac:dyDescent="0.25">
      <c r="B816" s="24" t="s">
        <v>135</v>
      </c>
      <c r="C816" s="25" t="s">
        <v>138</v>
      </c>
      <c r="D816" s="84">
        <v>39542</v>
      </c>
      <c r="E816" s="25" t="s">
        <v>159</v>
      </c>
      <c r="F816" s="25">
        <v>710</v>
      </c>
      <c r="G816" s="25">
        <v>13017</v>
      </c>
      <c r="H816" s="25">
        <v>6012</v>
      </c>
      <c r="I816" s="26">
        <v>7005</v>
      </c>
    </row>
    <row r="817" spans="2:9" x14ac:dyDescent="0.25">
      <c r="B817" s="27" t="s">
        <v>135</v>
      </c>
      <c r="C817" s="28" t="s">
        <v>138</v>
      </c>
      <c r="D817" s="85">
        <v>39624</v>
      </c>
      <c r="E817" s="28" t="s">
        <v>159</v>
      </c>
      <c r="F817" s="28">
        <v>203</v>
      </c>
      <c r="G817" s="28">
        <v>4340</v>
      </c>
      <c r="H817" s="28">
        <v>1995</v>
      </c>
      <c r="I817" s="29">
        <v>2345</v>
      </c>
    </row>
    <row r="818" spans="2:9" x14ac:dyDescent="0.25">
      <c r="B818" s="24" t="s">
        <v>135</v>
      </c>
      <c r="C818" s="25" t="s">
        <v>138</v>
      </c>
      <c r="D818" s="84">
        <v>39651</v>
      </c>
      <c r="E818" s="25" t="s">
        <v>159</v>
      </c>
      <c r="F818" s="25">
        <v>211</v>
      </c>
      <c r="G818" s="25">
        <v>4132</v>
      </c>
      <c r="H818" s="25">
        <v>1784</v>
      </c>
      <c r="I818" s="26">
        <v>2348</v>
      </c>
    </row>
    <row r="819" spans="2:9" x14ac:dyDescent="0.25">
      <c r="B819" s="27" t="s">
        <v>137</v>
      </c>
      <c r="C819" s="28" t="s">
        <v>138</v>
      </c>
      <c r="D819" s="85">
        <v>39665</v>
      </c>
      <c r="E819" s="28" t="s">
        <v>159</v>
      </c>
      <c r="F819" s="28">
        <v>328</v>
      </c>
      <c r="G819" s="28">
        <v>6120</v>
      </c>
      <c r="H819" s="28">
        <v>2774</v>
      </c>
      <c r="I819" s="29">
        <v>3346</v>
      </c>
    </row>
    <row r="820" spans="2:9" x14ac:dyDescent="0.25">
      <c r="B820" s="24" t="s">
        <v>137</v>
      </c>
      <c r="C820" s="25" t="s">
        <v>138</v>
      </c>
      <c r="D820" s="84">
        <v>39806</v>
      </c>
      <c r="E820" s="25" t="s">
        <v>159</v>
      </c>
      <c r="F820" s="25">
        <v>608</v>
      </c>
      <c r="G820" s="25">
        <v>14669</v>
      </c>
      <c r="H820" s="25">
        <v>5987</v>
      </c>
      <c r="I820" s="26">
        <v>8682</v>
      </c>
    </row>
    <row r="821" spans="2:9" x14ac:dyDescent="0.25">
      <c r="B821" s="27" t="s">
        <v>137</v>
      </c>
      <c r="C821" s="28" t="s">
        <v>144</v>
      </c>
      <c r="D821" s="85">
        <v>39084</v>
      </c>
      <c r="E821" s="28" t="s">
        <v>159</v>
      </c>
      <c r="F821" s="28">
        <v>440</v>
      </c>
      <c r="G821" s="28">
        <v>9482</v>
      </c>
      <c r="H821" s="28">
        <v>4497</v>
      </c>
      <c r="I821" s="29">
        <v>4985</v>
      </c>
    </row>
    <row r="822" spans="2:9" x14ac:dyDescent="0.25">
      <c r="B822" s="24" t="s">
        <v>137</v>
      </c>
      <c r="C822" s="25" t="s">
        <v>144</v>
      </c>
      <c r="D822" s="84">
        <v>39192</v>
      </c>
      <c r="E822" s="25" t="s">
        <v>159</v>
      </c>
      <c r="F822" s="25">
        <v>560</v>
      </c>
      <c r="G822" s="25">
        <v>11855</v>
      </c>
      <c r="H822" s="25">
        <v>4743</v>
      </c>
      <c r="I822" s="26">
        <v>7112</v>
      </c>
    </row>
    <row r="823" spans="2:9" x14ac:dyDescent="0.25">
      <c r="B823" s="27" t="s">
        <v>135</v>
      </c>
      <c r="C823" s="28" t="s">
        <v>144</v>
      </c>
      <c r="D823" s="85">
        <v>39269</v>
      </c>
      <c r="E823" s="28" t="s">
        <v>159</v>
      </c>
      <c r="F823" s="28">
        <v>720</v>
      </c>
      <c r="G823" s="28">
        <v>16654</v>
      </c>
      <c r="H823" s="28">
        <v>7085</v>
      </c>
      <c r="I823" s="29">
        <v>9569</v>
      </c>
    </row>
    <row r="824" spans="2:9" x14ac:dyDescent="0.25">
      <c r="B824" s="24" t="s">
        <v>137</v>
      </c>
      <c r="C824" s="25" t="s">
        <v>144</v>
      </c>
      <c r="D824" s="84">
        <v>39338</v>
      </c>
      <c r="E824" s="25" t="s">
        <v>159</v>
      </c>
      <c r="F824" s="25">
        <v>1170</v>
      </c>
      <c r="G824" s="25">
        <v>28220</v>
      </c>
      <c r="H824" s="25">
        <v>11513</v>
      </c>
      <c r="I824" s="26">
        <v>16707</v>
      </c>
    </row>
    <row r="825" spans="2:9" x14ac:dyDescent="0.25">
      <c r="B825" s="27" t="s">
        <v>132</v>
      </c>
      <c r="C825" s="28" t="s">
        <v>144</v>
      </c>
      <c r="D825" s="85">
        <v>39442</v>
      </c>
      <c r="E825" s="28" t="s">
        <v>159</v>
      </c>
      <c r="F825" s="28">
        <v>120</v>
      </c>
      <c r="G825" s="28">
        <v>2203</v>
      </c>
      <c r="H825" s="28">
        <v>1016</v>
      </c>
      <c r="I825" s="29">
        <v>1187</v>
      </c>
    </row>
    <row r="826" spans="2:9" x14ac:dyDescent="0.25">
      <c r="B826" s="24" t="s">
        <v>137</v>
      </c>
      <c r="C826" s="25" t="s">
        <v>144</v>
      </c>
      <c r="D826" s="84">
        <v>39652</v>
      </c>
      <c r="E826" s="25" t="s">
        <v>159</v>
      </c>
      <c r="F826" s="25">
        <v>689</v>
      </c>
      <c r="G826" s="25">
        <v>14582</v>
      </c>
      <c r="H826" s="25">
        <v>5834</v>
      </c>
      <c r="I826" s="26">
        <v>8748</v>
      </c>
    </row>
    <row r="827" spans="2:9" x14ac:dyDescent="0.25">
      <c r="B827" s="27" t="s">
        <v>132</v>
      </c>
      <c r="C827" s="28" t="s">
        <v>144</v>
      </c>
      <c r="D827" s="85">
        <v>39671</v>
      </c>
      <c r="E827" s="28" t="s">
        <v>159</v>
      </c>
      <c r="F827" s="28">
        <v>148</v>
      </c>
      <c r="G827" s="28">
        <v>2710</v>
      </c>
      <c r="H827" s="28">
        <v>1250</v>
      </c>
      <c r="I827" s="29">
        <v>1460</v>
      </c>
    </row>
    <row r="828" spans="2:9" x14ac:dyDescent="0.25">
      <c r="B828" s="24" t="s">
        <v>137</v>
      </c>
      <c r="C828" s="25" t="s">
        <v>144</v>
      </c>
      <c r="D828" s="84">
        <v>39685</v>
      </c>
      <c r="E828" s="25" t="s">
        <v>159</v>
      </c>
      <c r="F828" s="25">
        <v>1439</v>
      </c>
      <c r="G828" s="25">
        <v>34711</v>
      </c>
      <c r="H828" s="25">
        <v>14161</v>
      </c>
      <c r="I828" s="26">
        <v>20550</v>
      </c>
    </row>
    <row r="829" spans="2:9" x14ac:dyDescent="0.25">
      <c r="B829" s="27" t="s">
        <v>137</v>
      </c>
      <c r="C829" s="28" t="s">
        <v>144</v>
      </c>
      <c r="D829" s="85">
        <v>39700</v>
      </c>
      <c r="E829" s="28" t="s">
        <v>159</v>
      </c>
      <c r="F829" s="28">
        <v>541</v>
      </c>
      <c r="G829" s="28">
        <v>11663</v>
      </c>
      <c r="H829" s="28">
        <v>5531</v>
      </c>
      <c r="I829" s="29">
        <v>6132</v>
      </c>
    </row>
    <row r="830" spans="2:9" x14ac:dyDescent="0.25">
      <c r="B830" s="24" t="s">
        <v>135</v>
      </c>
      <c r="C830" s="25" t="s">
        <v>145</v>
      </c>
      <c r="D830" s="84">
        <v>39769</v>
      </c>
      <c r="E830" s="25" t="s">
        <v>159</v>
      </c>
      <c r="F830" s="25">
        <v>886</v>
      </c>
      <c r="G830" s="25">
        <v>20484</v>
      </c>
      <c r="H830" s="25">
        <v>8715</v>
      </c>
      <c r="I830" s="26">
        <v>11769</v>
      </c>
    </row>
    <row r="831" spans="2:9" x14ac:dyDescent="0.25">
      <c r="B831" s="27" t="s">
        <v>135</v>
      </c>
      <c r="C831" s="28" t="s">
        <v>133</v>
      </c>
      <c r="D831" s="85">
        <v>39408</v>
      </c>
      <c r="E831" s="28" t="s">
        <v>160</v>
      </c>
      <c r="F831" s="28">
        <v>600</v>
      </c>
      <c r="G831" s="28">
        <v>13860</v>
      </c>
      <c r="H831" s="28">
        <v>5904</v>
      </c>
      <c r="I831" s="29">
        <v>7956</v>
      </c>
    </row>
    <row r="832" spans="2:9" x14ac:dyDescent="0.25">
      <c r="B832" s="24" t="s">
        <v>135</v>
      </c>
      <c r="C832" s="25" t="s">
        <v>133</v>
      </c>
      <c r="D832" s="84">
        <v>39707</v>
      </c>
      <c r="E832" s="25" t="s">
        <v>160</v>
      </c>
      <c r="F832" s="25">
        <v>516</v>
      </c>
      <c r="G832" s="25">
        <v>11920</v>
      </c>
      <c r="H832" s="25">
        <v>5077</v>
      </c>
      <c r="I832" s="26">
        <v>6843</v>
      </c>
    </row>
    <row r="833" spans="2:9" x14ac:dyDescent="0.25">
      <c r="B833" s="27" t="s">
        <v>137</v>
      </c>
      <c r="C833" s="28" t="s">
        <v>142</v>
      </c>
      <c r="D833" s="85">
        <v>39153</v>
      </c>
      <c r="E833" s="28" t="s">
        <v>160</v>
      </c>
      <c r="F833" s="28">
        <v>720</v>
      </c>
      <c r="G833" s="28">
        <v>16812</v>
      </c>
      <c r="H833" s="28">
        <v>7358</v>
      </c>
      <c r="I833" s="29">
        <v>9454</v>
      </c>
    </row>
    <row r="834" spans="2:9" x14ac:dyDescent="0.25">
      <c r="B834" s="24" t="s">
        <v>137</v>
      </c>
      <c r="C834" s="25" t="s">
        <v>142</v>
      </c>
      <c r="D834" s="84">
        <v>39252</v>
      </c>
      <c r="E834" s="25" t="s">
        <v>160</v>
      </c>
      <c r="F834" s="25">
        <v>1300</v>
      </c>
      <c r="G834" s="25">
        <v>23192</v>
      </c>
      <c r="H834" s="25">
        <v>11011</v>
      </c>
      <c r="I834" s="26">
        <v>12181</v>
      </c>
    </row>
    <row r="835" spans="2:9" x14ac:dyDescent="0.25">
      <c r="B835" s="27" t="s">
        <v>132</v>
      </c>
      <c r="C835" s="28" t="s">
        <v>142</v>
      </c>
      <c r="D835" s="85">
        <v>39426</v>
      </c>
      <c r="E835" s="28" t="s">
        <v>160</v>
      </c>
      <c r="F835" s="28">
        <v>200</v>
      </c>
      <c r="G835" s="28">
        <v>4846</v>
      </c>
      <c r="H835" s="28">
        <v>2044</v>
      </c>
      <c r="I835" s="29">
        <v>2802</v>
      </c>
    </row>
    <row r="836" spans="2:9" x14ac:dyDescent="0.25">
      <c r="B836" s="24" t="s">
        <v>137</v>
      </c>
      <c r="C836" s="25" t="s">
        <v>142</v>
      </c>
      <c r="D836" s="84">
        <v>39450</v>
      </c>
      <c r="E836" s="25" t="s">
        <v>160</v>
      </c>
      <c r="F836" s="25">
        <v>662</v>
      </c>
      <c r="G836" s="25">
        <v>15467</v>
      </c>
      <c r="H836" s="25">
        <v>6769</v>
      </c>
      <c r="I836" s="26">
        <v>8698</v>
      </c>
    </row>
    <row r="837" spans="2:9" x14ac:dyDescent="0.25">
      <c r="B837" s="27" t="s">
        <v>137</v>
      </c>
      <c r="C837" s="28" t="s">
        <v>142</v>
      </c>
      <c r="D837" s="85">
        <v>39545</v>
      </c>
      <c r="E837" s="28" t="s">
        <v>160</v>
      </c>
      <c r="F837" s="28">
        <v>1196</v>
      </c>
      <c r="G837" s="28">
        <v>21337</v>
      </c>
      <c r="H837" s="28">
        <v>10130</v>
      </c>
      <c r="I837" s="29">
        <v>11207</v>
      </c>
    </row>
    <row r="838" spans="2:9" x14ac:dyDescent="0.25">
      <c r="B838" s="24" t="s">
        <v>132</v>
      </c>
      <c r="C838" s="25" t="s">
        <v>142</v>
      </c>
      <c r="D838" s="84">
        <v>39611</v>
      </c>
      <c r="E838" s="25" t="s">
        <v>160</v>
      </c>
      <c r="F838" s="25">
        <v>184</v>
      </c>
      <c r="G838" s="25">
        <v>4458</v>
      </c>
      <c r="H838" s="25">
        <v>1880</v>
      </c>
      <c r="I838" s="26">
        <v>2578</v>
      </c>
    </row>
    <row r="839" spans="2:9" x14ac:dyDescent="0.25">
      <c r="B839" s="27" t="s">
        <v>137</v>
      </c>
      <c r="C839" s="28" t="s">
        <v>141</v>
      </c>
      <c r="D839" s="85">
        <v>39419</v>
      </c>
      <c r="E839" s="28" t="s">
        <v>161</v>
      </c>
      <c r="F839" s="28">
        <v>1170</v>
      </c>
      <c r="G839" s="28">
        <v>23084</v>
      </c>
      <c r="H839" s="28">
        <v>11513</v>
      </c>
      <c r="I839" s="29">
        <v>11571</v>
      </c>
    </row>
    <row r="840" spans="2:9" x14ac:dyDescent="0.25">
      <c r="B840" s="24" t="s">
        <v>137</v>
      </c>
      <c r="C840" s="25" t="s">
        <v>141</v>
      </c>
      <c r="D840" s="84">
        <v>39737</v>
      </c>
      <c r="E840" s="25" t="s">
        <v>161</v>
      </c>
      <c r="F840" s="25">
        <v>1404</v>
      </c>
      <c r="G840" s="25">
        <v>27701</v>
      </c>
      <c r="H840" s="25">
        <v>13816</v>
      </c>
      <c r="I840" s="26">
        <v>13885</v>
      </c>
    </row>
    <row r="841" spans="2:9" x14ac:dyDescent="0.25">
      <c r="B841" s="27" t="s">
        <v>132</v>
      </c>
      <c r="C841" s="28" t="s">
        <v>142</v>
      </c>
      <c r="D841" s="85">
        <v>39156</v>
      </c>
      <c r="E841" s="28" t="s">
        <v>161</v>
      </c>
      <c r="F841" s="28">
        <v>880</v>
      </c>
      <c r="G841" s="28">
        <v>22449</v>
      </c>
      <c r="H841" s="28">
        <v>8994</v>
      </c>
      <c r="I841" s="29">
        <v>13455</v>
      </c>
    </row>
    <row r="842" spans="2:9" x14ac:dyDescent="0.25">
      <c r="B842" s="24" t="s">
        <v>132</v>
      </c>
      <c r="C842" s="25" t="s">
        <v>142</v>
      </c>
      <c r="D842" s="84">
        <v>39806</v>
      </c>
      <c r="E842" s="25" t="s">
        <v>161</v>
      </c>
      <c r="F842" s="25">
        <v>810</v>
      </c>
      <c r="G842" s="25">
        <v>20653</v>
      </c>
      <c r="H842" s="25">
        <v>8274</v>
      </c>
      <c r="I842" s="26">
        <v>12379</v>
      </c>
    </row>
    <row r="843" spans="2:9" x14ac:dyDescent="0.25">
      <c r="B843" s="27" t="s">
        <v>135</v>
      </c>
      <c r="C843" s="28" t="s">
        <v>136</v>
      </c>
      <c r="D843" s="85">
        <v>39086</v>
      </c>
      <c r="E843" s="28" t="s">
        <v>161</v>
      </c>
      <c r="F843" s="28">
        <v>280</v>
      </c>
      <c r="G843" s="28">
        <v>6762</v>
      </c>
      <c r="H843" s="28">
        <v>2862</v>
      </c>
      <c r="I843" s="29">
        <v>3900</v>
      </c>
    </row>
    <row r="844" spans="2:9" x14ac:dyDescent="0.25">
      <c r="B844" s="24" t="s">
        <v>135</v>
      </c>
      <c r="C844" s="25" t="s">
        <v>136</v>
      </c>
      <c r="D844" s="84">
        <v>39574</v>
      </c>
      <c r="E844" s="25" t="s">
        <v>161</v>
      </c>
      <c r="F844" s="25">
        <v>288</v>
      </c>
      <c r="G844" s="25">
        <v>6965</v>
      </c>
      <c r="H844" s="25">
        <v>2948</v>
      </c>
      <c r="I844" s="26">
        <v>4017</v>
      </c>
    </row>
    <row r="845" spans="2:9" x14ac:dyDescent="0.25">
      <c r="B845" s="27" t="s">
        <v>132</v>
      </c>
      <c r="C845" s="28" t="s">
        <v>144</v>
      </c>
      <c r="D845" s="85">
        <v>39247</v>
      </c>
      <c r="E845" s="28" t="s">
        <v>161</v>
      </c>
      <c r="F845" s="28">
        <v>350</v>
      </c>
      <c r="G845" s="28">
        <v>6237</v>
      </c>
      <c r="H845" s="28">
        <v>2964</v>
      </c>
      <c r="I845" s="29">
        <v>3273</v>
      </c>
    </row>
    <row r="846" spans="2:9" x14ac:dyDescent="0.25">
      <c r="B846" s="24" t="s">
        <v>132</v>
      </c>
      <c r="C846" s="25" t="s">
        <v>145</v>
      </c>
      <c r="D846" s="84">
        <v>39752</v>
      </c>
      <c r="E846" s="25" t="s">
        <v>161</v>
      </c>
      <c r="F846" s="25">
        <v>431</v>
      </c>
      <c r="G846" s="25">
        <v>7672</v>
      </c>
      <c r="H846" s="25">
        <v>3646</v>
      </c>
      <c r="I846" s="26">
        <v>4026</v>
      </c>
    </row>
    <row r="847" spans="2:9" x14ac:dyDescent="0.25">
      <c r="B847" s="27" t="s">
        <v>137</v>
      </c>
      <c r="C847" s="28" t="s">
        <v>139</v>
      </c>
      <c r="D847" s="85">
        <v>39104</v>
      </c>
      <c r="E847" s="28" t="s">
        <v>162</v>
      </c>
      <c r="F847" s="28">
        <v>1040</v>
      </c>
      <c r="G847" s="28">
        <v>22277</v>
      </c>
      <c r="H847" s="28">
        <v>10234</v>
      </c>
      <c r="I847" s="29">
        <v>12043</v>
      </c>
    </row>
    <row r="848" spans="2:9" x14ac:dyDescent="0.25">
      <c r="B848" s="24" t="s">
        <v>132</v>
      </c>
      <c r="C848" s="25" t="s">
        <v>139</v>
      </c>
      <c r="D848" s="84">
        <v>39414</v>
      </c>
      <c r="E848" s="25" t="s">
        <v>162</v>
      </c>
      <c r="F848" s="25">
        <v>240</v>
      </c>
      <c r="G848" s="25">
        <v>5078</v>
      </c>
      <c r="H848" s="25">
        <v>2362</v>
      </c>
      <c r="I848" s="26">
        <v>2716</v>
      </c>
    </row>
    <row r="849" spans="2:9" x14ac:dyDescent="0.25">
      <c r="B849" s="27" t="s">
        <v>135</v>
      </c>
      <c r="C849" s="28" t="s">
        <v>139</v>
      </c>
      <c r="D849" s="85">
        <v>39440</v>
      </c>
      <c r="E849" s="28" t="s">
        <v>162</v>
      </c>
      <c r="F849" s="28">
        <v>560</v>
      </c>
      <c r="G849" s="28">
        <v>10528</v>
      </c>
      <c r="H849" s="28">
        <v>4743</v>
      </c>
      <c r="I849" s="29">
        <v>5785</v>
      </c>
    </row>
    <row r="850" spans="2:9" x14ac:dyDescent="0.25">
      <c r="B850" s="24" t="s">
        <v>137</v>
      </c>
      <c r="C850" s="25" t="s">
        <v>139</v>
      </c>
      <c r="D850" s="84">
        <v>39484</v>
      </c>
      <c r="E850" s="25" t="s">
        <v>162</v>
      </c>
      <c r="F850" s="25">
        <v>936</v>
      </c>
      <c r="G850" s="25">
        <v>20049</v>
      </c>
      <c r="H850" s="25">
        <v>9211</v>
      </c>
      <c r="I850" s="26">
        <v>10838</v>
      </c>
    </row>
    <row r="851" spans="2:9" x14ac:dyDescent="0.25">
      <c r="B851" s="27" t="s">
        <v>132</v>
      </c>
      <c r="C851" s="28" t="s">
        <v>139</v>
      </c>
      <c r="D851" s="85">
        <v>39700</v>
      </c>
      <c r="E851" s="28" t="s">
        <v>162</v>
      </c>
      <c r="F851" s="28">
        <v>216</v>
      </c>
      <c r="G851" s="28">
        <v>4570</v>
      </c>
      <c r="H851" s="28">
        <v>2126</v>
      </c>
      <c r="I851" s="29">
        <v>2444</v>
      </c>
    </row>
    <row r="852" spans="2:9" x14ac:dyDescent="0.25">
      <c r="B852" s="24" t="s">
        <v>135</v>
      </c>
      <c r="C852" s="25" t="s">
        <v>139</v>
      </c>
      <c r="D852" s="84">
        <v>39722</v>
      </c>
      <c r="E852" s="25" t="s">
        <v>162</v>
      </c>
      <c r="F852" s="25">
        <v>504</v>
      </c>
      <c r="G852" s="25">
        <v>9475</v>
      </c>
      <c r="H852" s="25">
        <v>4269</v>
      </c>
      <c r="I852" s="26">
        <v>5206</v>
      </c>
    </row>
    <row r="853" spans="2:9" x14ac:dyDescent="0.25">
      <c r="B853" s="27" t="s">
        <v>135</v>
      </c>
      <c r="C853" s="28" t="s">
        <v>133</v>
      </c>
      <c r="D853" s="85">
        <v>39125</v>
      </c>
      <c r="E853" s="28" t="s">
        <v>162</v>
      </c>
      <c r="F853" s="28">
        <v>960</v>
      </c>
      <c r="G853" s="28">
        <v>23309</v>
      </c>
      <c r="H853" s="28">
        <v>9446</v>
      </c>
      <c r="I853" s="29">
        <v>13863</v>
      </c>
    </row>
    <row r="854" spans="2:9" x14ac:dyDescent="0.25">
      <c r="B854" s="24" t="s">
        <v>137</v>
      </c>
      <c r="C854" s="25" t="s">
        <v>133</v>
      </c>
      <c r="D854" s="84">
        <v>39128</v>
      </c>
      <c r="E854" s="25" t="s">
        <v>162</v>
      </c>
      <c r="F854" s="25">
        <v>990</v>
      </c>
      <c r="G854" s="25">
        <v>21305</v>
      </c>
      <c r="H854" s="25">
        <v>10118</v>
      </c>
      <c r="I854" s="26">
        <v>11187</v>
      </c>
    </row>
    <row r="855" spans="2:9" x14ac:dyDescent="0.25">
      <c r="B855" s="27" t="s">
        <v>137</v>
      </c>
      <c r="C855" s="28" t="s">
        <v>133</v>
      </c>
      <c r="D855" s="85">
        <v>39162</v>
      </c>
      <c r="E855" s="28" t="s">
        <v>162</v>
      </c>
      <c r="F855" s="28">
        <v>400</v>
      </c>
      <c r="G855" s="28">
        <v>8752</v>
      </c>
      <c r="H855" s="28">
        <v>4088</v>
      </c>
      <c r="I855" s="29">
        <v>4664</v>
      </c>
    </row>
    <row r="856" spans="2:9" x14ac:dyDescent="0.25">
      <c r="B856" s="24" t="s">
        <v>132</v>
      </c>
      <c r="C856" s="25" t="s">
        <v>133</v>
      </c>
      <c r="D856" s="84">
        <v>39230</v>
      </c>
      <c r="E856" s="25" t="s">
        <v>162</v>
      </c>
      <c r="F856" s="25">
        <v>960</v>
      </c>
      <c r="G856" s="25">
        <v>19373</v>
      </c>
      <c r="H856" s="25">
        <v>8131</v>
      </c>
      <c r="I856" s="26">
        <v>11242</v>
      </c>
    </row>
    <row r="857" spans="2:9" x14ac:dyDescent="0.25">
      <c r="B857" s="27" t="s">
        <v>135</v>
      </c>
      <c r="C857" s="28" t="s">
        <v>133</v>
      </c>
      <c r="D857" s="85">
        <v>39275</v>
      </c>
      <c r="E857" s="28" t="s">
        <v>162</v>
      </c>
      <c r="F857" s="28">
        <v>600</v>
      </c>
      <c r="G857" s="28">
        <v>13080</v>
      </c>
      <c r="H857" s="28">
        <v>5904</v>
      </c>
      <c r="I857" s="29">
        <v>7176</v>
      </c>
    </row>
    <row r="858" spans="2:9" x14ac:dyDescent="0.25">
      <c r="B858" s="24" t="s">
        <v>132</v>
      </c>
      <c r="C858" s="25" t="s">
        <v>133</v>
      </c>
      <c r="D858" s="84">
        <v>39303</v>
      </c>
      <c r="E858" s="25" t="s">
        <v>162</v>
      </c>
      <c r="F858" s="25">
        <v>400</v>
      </c>
      <c r="G858" s="25">
        <v>9036</v>
      </c>
      <c r="H858" s="25">
        <v>3936</v>
      </c>
      <c r="I858" s="26">
        <v>5100</v>
      </c>
    </row>
    <row r="859" spans="2:9" x14ac:dyDescent="0.25">
      <c r="B859" s="27" t="s">
        <v>137</v>
      </c>
      <c r="C859" s="28" t="s">
        <v>133</v>
      </c>
      <c r="D859" s="85">
        <v>39386</v>
      </c>
      <c r="E859" s="28" t="s">
        <v>162</v>
      </c>
      <c r="F859" s="28">
        <v>900</v>
      </c>
      <c r="G859" s="28">
        <v>15759</v>
      </c>
      <c r="H859" s="28">
        <v>7623</v>
      </c>
      <c r="I859" s="29">
        <v>8136</v>
      </c>
    </row>
    <row r="860" spans="2:9" x14ac:dyDescent="0.25">
      <c r="B860" s="24" t="s">
        <v>137</v>
      </c>
      <c r="C860" s="25" t="s">
        <v>133</v>
      </c>
      <c r="D860" s="84">
        <v>39468</v>
      </c>
      <c r="E860" s="25" t="s">
        <v>162</v>
      </c>
      <c r="F860" s="25">
        <v>774</v>
      </c>
      <c r="G860" s="25">
        <v>13553</v>
      </c>
      <c r="H860" s="25">
        <v>6556</v>
      </c>
      <c r="I860" s="26">
        <v>6997</v>
      </c>
    </row>
    <row r="861" spans="2:9" x14ac:dyDescent="0.25">
      <c r="B861" s="27" t="s">
        <v>132</v>
      </c>
      <c r="C861" s="28" t="s">
        <v>133</v>
      </c>
      <c r="D861" s="85">
        <v>39643</v>
      </c>
      <c r="E861" s="28" t="s">
        <v>162</v>
      </c>
      <c r="F861" s="28">
        <v>826</v>
      </c>
      <c r="G861" s="28">
        <v>16661</v>
      </c>
      <c r="H861" s="28">
        <v>6993</v>
      </c>
      <c r="I861" s="29">
        <v>9668</v>
      </c>
    </row>
    <row r="862" spans="2:9" x14ac:dyDescent="0.25">
      <c r="B862" s="24" t="s">
        <v>135</v>
      </c>
      <c r="C862" s="25" t="s">
        <v>133</v>
      </c>
      <c r="D862" s="84">
        <v>39680</v>
      </c>
      <c r="E862" s="25" t="s">
        <v>162</v>
      </c>
      <c r="F862" s="25">
        <v>826</v>
      </c>
      <c r="G862" s="25">
        <v>20046</v>
      </c>
      <c r="H862" s="25">
        <v>8124</v>
      </c>
      <c r="I862" s="26">
        <v>11922</v>
      </c>
    </row>
    <row r="863" spans="2:9" x14ac:dyDescent="0.25">
      <c r="B863" s="27" t="s">
        <v>132</v>
      </c>
      <c r="C863" s="28" t="s">
        <v>133</v>
      </c>
      <c r="D863" s="85">
        <v>39710</v>
      </c>
      <c r="E863" s="28" t="s">
        <v>162</v>
      </c>
      <c r="F863" s="28">
        <v>344</v>
      </c>
      <c r="G863" s="28">
        <v>7771</v>
      </c>
      <c r="H863" s="28">
        <v>3385</v>
      </c>
      <c r="I863" s="29">
        <v>4386</v>
      </c>
    </row>
    <row r="864" spans="2:9" x14ac:dyDescent="0.25">
      <c r="B864" s="24" t="s">
        <v>137</v>
      </c>
      <c r="C864" s="25" t="s">
        <v>133</v>
      </c>
      <c r="D864" s="84">
        <v>39717</v>
      </c>
      <c r="E864" s="25" t="s">
        <v>162</v>
      </c>
      <c r="F864" s="25">
        <v>851</v>
      </c>
      <c r="G864" s="25">
        <v>18322</v>
      </c>
      <c r="H864" s="25">
        <v>8701</v>
      </c>
      <c r="I864" s="26">
        <v>9621</v>
      </c>
    </row>
    <row r="865" spans="2:9" x14ac:dyDescent="0.25">
      <c r="B865" s="27" t="s">
        <v>135</v>
      </c>
      <c r="C865" s="28" t="s">
        <v>133</v>
      </c>
      <c r="D865" s="85">
        <v>39744</v>
      </c>
      <c r="E865" s="28" t="s">
        <v>162</v>
      </c>
      <c r="F865" s="28">
        <v>516</v>
      </c>
      <c r="G865" s="28">
        <v>11249</v>
      </c>
      <c r="H865" s="28">
        <v>5077</v>
      </c>
      <c r="I865" s="29">
        <v>6172</v>
      </c>
    </row>
    <row r="866" spans="2:9" x14ac:dyDescent="0.25">
      <c r="B866" s="24" t="s">
        <v>137</v>
      </c>
      <c r="C866" s="25" t="s">
        <v>133</v>
      </c>
      <c r="D866" s="84">
        <v>39804</v>
      </c>
      <c r="E866" s="25" t="s">
        <v>162</v>
      </c>
      <c r="F866" s="25">
        <v>344</v>
      </c>
      <c r="G866" s="25">
        <v>7527</v>
      </c>
      <c r="H866" s="25">
        <v>3516</v>
      </c>
      <c r="I866" s="26">
        <v>4011</v>
      </c>
    </row>
    <row r="867" spans="2:9" x14ac:dyDescent="0.25">
      <c r="B867" s="27" t="s">
        <v>132</v>
      </c>
      <c r="C867" s="28" t="s">
        <v>140</v>
      </c>
      <c r="D867" s="85">
        <v>39161</v>
      </c>
      <c r="E867" s="28" t="s">
        <v>162</v>
      </c>
      <c r="F867" s="28">
        <v>120</v>
      </c>
      <c r="G867" s="28">
        <v>2892</v>
      </c>
      <c r="H867" s="28">
        <v>1181</v>
      </c>
      <c r="I867" s="29">
        <v>1711</v>
      </c>
    </row>
    <row r="868" spans="2:9" x14ac:dyDescent="0.25">
      <c r="B868" s="24" t="s">
        <v>137</v>
      </c>
      <c r="C868" s="25" t="s">
        <v>140</v>
      </c>
      <c r="D868" s="84">
        <v>39163</v>
      </c>
      <c r="E868" s="25" t="s">
        <v>162</v>
      </c>
      <c r="F868" s="25">
        <v>960</v>
      </c>
      <c r="G868" s="25">
        <v>21850</v>
      </c>
      <c r="H868" s="25">
        <v>9811</v>
      </c>
      <c r="I868" s="26">
        <v>12039</v>
      </c>
    </row>
    <row r="869" spans="2:9" x14ac:dyDescent="0.25">
      <c r="B869" s="27" t="s">
        <v>132</v>
      </c>
      <c r="C869" s="28" t="s">
        <v>140</v>
      </c>
      <c r="D869" s="85">
        <v>39191</v>
      </c>
      <c r="E869" s="28" t="s">
        <v>162</v>
      </c>
      <c r="F869" s="28">
        <v>900</v>
      </c>
      <c r="G869" s="28">
        <v>22509</v>
      </c>
      <c r="H869" s="28">
        <v>9198</v>
      </c>
      <c r="I869" s="29">
        <v>13311</v>
      </c>
    </row>
    <row r="870" spans="2:9" x14ac:dyDescent="0.25">
      <c r="B870" s="24" t="s">
        <v>135</v>
      </c>
      <c r="C870" s="25" t="s">
        <v>140</v>
      </c>
      <c r="D870" s="84">
        <v>39196</v>
      </c>
      <c r="E870" s="25" t="s">
        <v>162</v>
      </c>
      <c r="F870" s="25">
        <v>400</v>
      </c>
      <c r="G870" s="25">
        <v>8320</v>
      </c>
      <c r="H870" s="25">
        <v>4088</v>
      </c>
      <c r="I870" s="26">
        <v>4232</v>
      </c>
    </row>
    <row r="871" spans="2:9" x14ac:dyDescent="0.25">
      <c r="B871" s="27" t="s">
        <v>137</v>
      </c>
      <c r="C871" s="28" t="s">
        <v>140</v>
      </c>
      <c r="D871" s="85">
        <v>39268</v>
      </c>
      <c r="E871" s="28" t="s">
        <v>162</v>
      </c>
      <c r="F871" s="28">
        <v>300</v>
      </c>
      <c r="G871" s="28">
        <v>5814</v>
      </c>
      <c r="H871" s="28">
        <v>2541</v>
      </c>
      <c r="I871" s="29">
        <v>3273</v>
      </c>
    </row>
    <row r="872" spans="2:9" x14ac:dyDescent="0.25">
      <c r="B872" s="24" t="s">
        <v>135</v>
      </c>
      <c r="C872" s="25" t="s">
        <v>140</v>
      </c>
      <c r="D872" s="84">
        <v>39282</v>
      </c>
      <c r="E872" s="25" t="s">
        <v>162</v>
      </c>
      <c r="F872" s="25">
        <v>270</v>
      </c>
      <c r="G872" s="25">
        <v>6348</v>
      </c>
      <c r="H872" s="25">
        <v>2657</v>
      </c>
      <c r="I872" s="26">
        <v>3691</v>
      </c>
    </row>
    <row r="873" spans="2:9" x14ac:dyDescent="0.25">
      <c r="B873" s="27" t="s">
        <v>132</v>
      </c>
      <c r="C873" s="28" t="s">
        <v>140</v>
      </c>
      <c r="D873" s="85">
        <v>39287</v>
      </c>
      <c r="E873" s="28" t="s">
        <v>162</v>
      </c>
      <c r="F873" s="28">
        <v>800</v>
      </c>
      <c r="G873" s="28">
        <v>15400</v>
      </c>
      <c r="H873" s="28">
        <v>6776</v>
      </c>
      <c r="I873" s="29">
        <v>8624</v>
      </c>
    </row>
    <row r="874" spans="2:9" x14ac:dyDescent="0.25">
      <c r="B874" s="24" t="s">
        <v>135</v>
      </c>
      <c r="C874" s="25" t="s">
        <v>140</v>
      </c>
      <c r="D874" s="84">
        <v>39329</v>
      </c>
      <c r="E874" s="25" t="s">
        <v>162</v>
      </c>
      <c r="F874" s="25">
        <v>130</v>
      </c>
      <c r="G874" s="25">
        <v>3002</v>
      </c>
      <c r="H874" s="25">
        <v>1329</v>
      </c>
      <c r="I874" s="26">
        <v>1673</v>
      </c>
    </row>
    <row r="875" spans="2:9" x14ac:dyDescent="0.25">
      <c r="B875" s="27" t="s">
        <v>132</v>
      </c>
      <c r="C875" s="28" t="s">
        <v>140</v>
      </c>
      <c r="D875" s="85">
        <v>39360</v>
      </c>
      <c r="E875" s="28" t="s">
        <v>162</v>
      </c>
      <c r="F875" s="28">
        <v>400</v>
      </c>
      <c r="G875" s="28">
        <v>7660</v>
      </c>
      <c r="H875" s="28">
        <v>3388</v>
      </c>
      <c r="I875" s="29">
        <v>4272</v>
      </c>
    </row>
    <row r="876" spans="2:9" x14ac:dyDescent="0.25">
      <c r="B876" s="24" t="s">
        <v>137</v>
      </c>
      <c r="C876" s="25" t="s">
        <v>140</v>
      </c>
      <c r="D876" s="84">
        <v>39378</v>
      </c>
      <c r="E876" s="25" t="s">
        <v>162</v>
      </c>
      <c r="F876" s="25">
        <v>440</v>
      </c>
      <c r="G876" s="25">
        <v>10432</v>
      </c>
      <c r="H876" s="25">
        <v>4330</v>
      </c>
      <c r="I876" s="26">
        <v>6102</v>
      </c>
    </row>
    <row r="877" spans="2:9" x14ac:dyDescent="0.25">
      <c r="B877" s="27" t="s">
        <v>135</v>
      </c>
      <c r="C877" s="28" t="s">
        <v>140</v>
      </c>
      <c r="D877" s="85">
        <v>39398</v>
      </c>
      <c r="E877" s="28" t="s">
        <v>162</v>
      </c>
      <c r="F877" s="28">
        <v>100</v>
      </c>
      <c r="G877" s="28">
        <v>2242</v>
      </c>
      <c r="H877" s="28">
        <v>984</v>
      </c>
      <c r="I877" s="29">
        <v>1258</v>
      </c>
    </row>
    <row r="878" spans="2:9" x14ac:dyDescent="0.25">
      <c r="B878" s="24" t="s">
        <v>132</v>
      </c>
      <c r="C878" s="25" t="s">
        <v>140</v>
      </c>
      <c r="D878" s="84">
        <v>39455</v>
      </c>
      <c r="E878" s="25" t="s">
        <v>162</v>
      </c>
      <c r="F878" s="25">
        <v>320</v>
      </c>
      <c r="G878" s="25">
        <v>6128</v>
      </c>
      <c r="H878" s="25">
        <v>2710</v>
      </c>
      <c r="I878" s="26">
        <v>3418</v>
      </c>
    </row>
    <row r="879" spans="2:9" x14ac:dyDescent="0.25">
      <c r="B879" s="27" t="s">
        <v>137</v>
      </c>
      <c r="C879" s="28" t="s">
        <v>140</v>
      </c>
      <c r="D879" s="85">
        <v>39505</v>
      </c>
      <c r="E879" s="28" t="s">
        <v>162</v>
      </c>
      <c r="F879" s="28">
        <v>768</v>
      </c>
      <c r="G879" s="28">
        <v>17480</v>
      </c>
      <c r="H879" s="28">
        <v>7849</v>
      </c>
      <c r="I879" s="29">
        <v>9631</v>
      </c>
    </row>
    <row r="880" spans="2:9" x14ac:dyDescent="0.25">
      <c r="B880" s="24" t="s">
        <v>135</v>
      </c>
      <c r="C880" s="25" t="s">
        <v>140</v>
      </c>
      <c r="D880" s="84">
        <v>39545</v>
      </c>
      <c r="E880" s="25" t="s">
        <v>162</v>
      </c>
      <c r="F880" s="25">
        <v>104</v>
      </c>
      <c r="G880" s="25">
        <v>2402</v>
      </c>
      <c r="H880" s="25">
        <v>1063</v>
      </c>
      <c r="I880" s="26">
        <v>1339</v>
      </c>
    </row>
    <row r="881" spans="2:9" x14ac:dyDescent="0.25">
      <c r="B881" s="27" t="s">
        <v>132</v>
      </c>
      <c r="C881" s="28" t="s">
        <v>140</v>
      </c>
      <c r="D881" s="85">
        <v>39587</v>
      </c>
      <c r="E881" s="28" t="s">
        <v>162</v>
      </c>
      <c r="F881" s="28">
        <v>640</v>
      </c>
      <c r="G881" s="28">
        <v>12320</v>
      </c>
      <c r="H881" s="28">
        <v>5421</v>
      </c>
      <c r="I881" s="29">
        <v>6899</v>
      </c>
    </row>
    <row r="882" spans="2:9" x14ac:dyDescent="0.25">
      <c r="B882" s="24" t="s">
        <v>135</v>
      </c>
      <c r="C882" s="25" t="s">
        <v>140</v>
      </c>
      <c r="D882" s="84">
        <v>39608</v>
      </c>
      <c r="E882" s="25" t="s">
        <v>162</v>
      </c>
      <c r="F882" s="25">
        <v>320</v>
      </c>
      <c r="G882" s="25">
        <v>6656</v>
      </c>
      <c r="H882" s="25">
        <v>3270</v>
      </c>
      <c r="I882" s="26">
        <v>3386</v>
      </c>
    </row>
    <row r="883" spans="2:9" x14ac:dyDescent="0.25">
      <c r="B883" s="27" t="s">
        <v>135</v>
      </c>
      <c r="C883" s="28" t="s">
        <v>140</v>
      </c>
      <c r="D883" s="85">
        <v>39651</v>
      </c>
      <c r="E883" s="28" t="s">
        <v>162</v>
      </c>
      <c r="F883" s="28">
        <v>216</v>
      </c>
      <c r="G883" s="28">
        <v>5078</v>
      </c>
      <c r="H883" s="28">
        <v>2126</v>
      </c>
      <c r="I883" s="29">
        <v>2952</v>
      </c>
    </row>
    <row r="884" spans="2:9" x14ac:dyDescent="0.25">
      <c r="B884" s="24" t="s">
        <v>137</v>
      </c>
      <c r="C884" s="25" t="s">
        <v>140</v>
      </c>
      <c r="D884" s="84">
        <v>39658</v>
      </c>
      <c r="E884" s="25" t="s">
        <v>162</v>
      </c>
      <c r="F884" s="25">
        <v>352</v>
      </c>
      <c r="G884" s="25">
        <v>8346</v>
      </c>
      <c r="H884" s="25">
        <v>3464</v>
      </c>
      <c r="I884" s="26">
        <v>4882</v>
      </c>
    </row>
    <row r="885" spans="2:9" x14ac:dyDescent="0.25">
      <c r="B885" s="27" t="s">
        <v>135</v>
      </c>
      <c r="C885" s="28" t="s">
        <v>140</v>
      </c>
      <c r="D885" s="85">
        <v>39675</v>
      </c>
      <c r="E885" s="28" t="s">
        <v>162</v>
      </c>
      <c r="F885" s="28">
        <v>80</v>
      </c>
      <c r="G885" s="28">
        <v>1794</v>
      </c>
      <c r="H885" s="28">
        <v>787</v>
      </c>
      <c r="I885" s="29">
        <v>1007</v>
      </c>
    </row>
    <row r="886" spans="2:9" x14ac:dyDescent="0.25">
      <c r="B886" s="24" t="s">
        <v>132</v>
      </c>
      <c r="C886" s="25" t="s">
        <v>140</v>
      </c>
      <c r="D886" s="84">
        <v>39748</v>
      </c>
      <c r="E886" s="25" t="s">
        <v>162</v>
      </c>
      <c r="F886" s="25">
        <v>96</v>
      </c>
      <c r="G886" s="25">
        <v>2314</v>
      </c>
      <c r="H886" s="25">
        <v>945</v>
      </c>
      <c r="I886" s="26">
        <v>1369</v>
      </c>
    </row>
    <row r="887" spans="2:9" x14ac:dyDescent="0.25">
      <c r="B887" s="27" t="s">
        <v>132</v>
      </c>
      <c r="C887" s="28" t="s">
        <v>140</v>
      </c>
      <c r="D887" s="85">
        <v>39798</v>
      </c>
      <c r="E887" s="28" t="s">
        <v>162</v>
      </c>
      <c r="F887" s="28">
        <v>720</v>
      </c>
      <c r="G887" s="28">
        <v>18007</v>
      </c>
      <c r="H887" s="28">
        <v>7358</v>
      </c>
      <c r="I887" s="29">
        <v>10649</v>
      </c>
    </row>
    <row r="888" spans="2:9" x14ac:dyDescent="0.25">
      <c r="B888" s="24" t="s">
        <v>137</v>
      </c>
      <c r="C888" s="25" t="s">
        <v>140</v>
      </c>
      <c r="D888" s="84">
        <v>39808</v>
      </c>
      <c r="E888" s="25" t="s">
        <v>162</v>
      </c>
      <c r="F888" s="25">
        <v>240</v>
      </c>
      <c r="G888" s="25">
        <v>4651</v>
      </c>
      <c r="H888" s="25">
        <v>2033</v>
      </c>
      <c r="I888" s="26">
        <v>2618</v>
      </c>
    </row>
    <row r="889" spans="2:9" x14ac:dyDescent="0.25">
      <c r="B889" s="27" t="s">
        <v>135</v>
      </c>
      <c r="C889" s="28" t="s">
        <v>141</v>
      </c>
      <c r="D889" s="85">
        <v>39149</v>
      </c>
      <c r="E889" s="28" t="s">
        <v>162</v>
      </c>
      <c r="F889" s="28">
        <v>720</v>
      </c>
      <c r="G889" s="28">
        <v>12722</v>
      </c>
      <c r="H889" s="28">
        <v>6098</v>
      </c>
      <c r="I889" s="29">
        <v>6624</v>
      </c>
    </row>
    <row r="890" spans="2:9" x14ac:dyDescent="0.25">
      <c r="B890" s="24" t="s">
        <v>135</v>
      </c>
      <c r="C890" s="25" t="s">
        <v>141</v>
      </c>
      <c r="D890" s="84">
        <v>39174</v>
      </c>
      <c r="E890" s="25" t="s">
        <v>162</v>
      </c>
      <c r="F890" s="25">
        <v>840</v>
      </c>
      <c r="G890" s="25">
        <v>14843</v>
      </c>
      <c r="H890" s="25">
        <v>7115</v>
      </c>
      <c r="I890" s="26">
        <v>7728</v>
      </c>
    </row>
    <row r="891" spans="2:9" x14ac:dyDescent="0.25">
      <c r="B891" s="27" t="s">
        <v>137</v>
      </c>
      <c r="C891" s="28" t="s">
        <v>141</v>
      </c>
      <c r="D891" s="85">
        <v>39324</v>
      </c>
      <c r="E891" s="28" t="s">
        <v>162</v>
      </c>
      <c r="F891" s="28">
        <v>1500</v>
      </c>
      <c r="G891" s="28">
        <v>33030</v>
      </c>
      <c r="H891" s="28">
        <v>15330</v>
      </c>
      <c r="I891" s="29">
        <v>17700</v>
      </c>
    </row>
    <row r="892" spans="2:9" x14ac:dyDescent="0.25">
      <c r="B892" s="24" t="s">
        <v>135</v>
      </c>
      <c r="C892" s="25" t="s">
        <v>141</v>
      </c>
      <c r="D892" s="84">
        <v>39443</v>
      </c>
      <c r="E892" s="25" t="s">
        <v>162</v>
      </c>
      <c r="F892" s="25">
        <v>70</v>
      </c>
      <c r="G892" s="25">
        <v>1272</v>
      </c>
      <c r="H892" s="25">
        <v>593</v>
      </c>
      <c r="I892" s="26">
        <v>679</v>
      </c>
    </row>
    <row r="893" spans="2:9" x14ac:dyDescent="0.25">
      <c r="B893" s="27" t="s">
        <v>135</v>
      </c>
      <c r="C893" s="28" t="s">
        <v>141</v>
      </c>
      <c r="D893" s="85">
        <v>39470</v>
      </c>
      <c r="E893" s="28" t="s">
        <v>162</v>
      </c>
      <c r="F893" s="28">
        <v>864</v>
      </c>
      <c r="G893" s="28">
        <v>15266</v>
      </c>
      <c r="H893" s="28">
        <v>7318</v>
      </c>
      <c r="I893" s="29">
        <v>7948</v>
      </c>
    </row>
    <row r="894" spans="2:9" x14ac:dyDescent="0.25">
      <c r="B894" s="24" t="s">
        <v>135</v>
      </c>
      <c r="C894" s="25" t="s">
        <v>141</v>
      </c>
      <c r="D894" s="84">
        <v>39554</v>
      </c>
      <c r="E894" s="25" t="s">
        <v>162</v>
      </c>
      <c r="F894" s="25">
        <v>84</v>
      </c>
      <c r="G894" s="25">
        <v>1526</v>
      </c>
      <c r="H894" s="25">
        <v>712</v>
      </c>
      <c r="I894" s="26">
        <v>814</v>
      </c>
    </row>
    <row r="895" spans="2:9" x14ac:dyDescent="0.25">
      <c r="B895" s="27" t="s">
        <v>137</v>
      </c>
      <c r="C895" s="28" t="s">
        <v>141</v>
      </c>
      <c r="D895" s="85">
        <v>39598</v>
      </c>
      <c r="E895" s="28" t="s">
        <v>162</v>
      </c>
      <c r="F895" s="28">
        <v>1800</v>
      </c>
      <c r="G895" s="28">
        <v>39636</v>
      </c>
      <c r="H895" s="28">
        <v>18396</v>
      </c>
      <c r="I895" s="29">
        <v>21240</v>
      </c>
    </row>
    <row r="896" spans="2:9" x14ac:dyDescent="0.25">
      <c r="B896" s="24" t="s">
        <v>135</v>
      </c>
      <c r="C896" s="25" t="s">
        <v>141</v>
      </c>
      <c r="D896" s="84">
        <v>39797</v>
      </c>
      <c r="E896" s="25" t="s">
        <v>162</v>
      </c>
      <c r="F896" s="25">
        <v>1008</v>
      </c>
      <c r="G896" s="25">
        <v>17812</v>
      </c>
      <c r="H896" s="25">
        <v>8538</v>
      </c>
      <c r="I896" s="26">
        <v>9274</v>
      </c>
    </row>
    <row r="897" spans="2:9" x14ac:dyDescent="0.25">
      <c r="B897" s="27" t="s">
        <v>137</v>
      </c>
      <c r="C897" s="28" t="s">
        <v>134</v>
      </c>
      <c r="D897" s="85">
        <v>39244</v>
      </c>
      <c r="E897" s="28" t="s">
        <v>162</v>
      </c>
      <c r="F897" s="28">
        <v>560</v>
      </c>
      <c r="G897" s="28">
        <v>9722</v>
      </c>
      <c r="H897" s="28">
        <v>4743</v>
      </c>
      <c r="I897" s="29">
        <v>4979</v>
      </c>
    </row>
    <row r="898" spans="2:9" x14ac:dyDescent="0.25">
      <c r="B898" s="24" t="s">
        <v>137</v>
      </c>
      <c r="C898" s="25" t="s">
        <v>134</v>
      </c>
      <c r="D898" s="84">
        <v>39259</v>
      </c>
      <c r="E898" s="25" t="s">
        <v>162</v>
      </c>
      <c r="F898" s="25">
        <v>720</v>
      </c>
      <c r="G898" s="25">
        <v>15358</v>
      </c>
      <c r="H898" s="25">
        <v>7085</v>
      </c>
      <c r="I898" s="26">
        <v>8273</v>
      </c>
    </row>
    <row r="899" spans="2:9" x14ac:dyDescent="0.25">
      <c r="B899" s="27" t="s">
        <v>135</v>
      </c>
      <c r="C899" s="28" t="s">
        <v>134</v>
      </c>
      <c r="D899" s="85">
        <v>39380</v>
      </c>
      <c r="E899" s="28" t="s">
        <v>162</v>
      </c>
      <c r="F899" s="28">
        <v>1350</v>
      </c>
      <c r="G899" s="28">
        <v>28175</v>
      </c>
      <c r="H899" s="28">
        <v>13797</v>
      </c>
      <c r="I899" s="29">
        <v>14378</v>
      </c>
    </row>
    <row r="900" spans="2:9" x14ac:dyDescent="0.25">
      <c r="B900" s="24" t="s">
        <v>135</v>
      </c>
      <c r="C900" s="25" t="s">
        <v>134</v>
      </c>
      <c r="D900" s="84">
        <v>39430</v>
      </c>
      <c r="E900" s="25" t="s">
        <v>162</v>
      </c>
      <c r="F900" s="25">
        <v>1400</v>
      </c>
      <c r="G900" s="25">
        <v>34202</v>
      </c>
      <c r="H900" s="25">
        <v>14308</v>
      </c>
      <c r="I900" s="26">
        <v>19894</v>
      </c>
    </row>
    <row r="901" spans="2:9" x14ac:dyDescent="0.25">
      <c r="B901" s="27" t="s">
        <v>137</v>
      </c>
      <c r="C901" s="28" t="s">
        <v>134</v>
      </c>
      <c r="D901" s="85">
        <v>39517</v>
      </c>
      <c r="E901" s="28" t="s">
        <v>162</v>
      </c>
      <c r="F901" s="28">
        <v>409</v>
      </c>
      <c r="G901" s="28">
        <v>7097</v>
      </c>
      <c r="H901" s="28">
        <v>3462</v>
      </c>
      <c r="I901" s="29">
        <v>3635</v>
      </c>
    </row>
    <row r="902" spans="2:9" x14ac:dyDescent="0.25">
      <c r="B902" s="24" t="s">
        <v>135</v>
      </c>
      <c r="C902" s="25" t="s">
        <v>134</v>
      </c>
      <c r="D902" s="84">
        <v>39675</v>
      </c>
      <c r="E902" s="25" t="s">
        <v>162</v>
      </c>
      <c r="F902" s="25">
        <v>986</v>
      </c>
      <c r="G902" s="25">
        <v>20568</v>
      </c>
      <c r="H902" s="25">
        <v>10072</v>
      </c>
      <c r="I902" s="26">
        <v>10496</v>
      </c>
    </row>
    <row r="903" spans="2:9" x14ac:dyDescent="0.25">
      <c r="B903" s="27" t="s">
        <v>137</v>
      </c>
      <c r="C903" s="28" t="s">
        <v>134</v>
      </c>
      <c r="D903" s="85">
        <v>39727</v>
      </c>
      <c r="E903" s="28" t="s">
        <v>162</v>
      </c>
      <c r="F903" s="28">
        <v>526</v>
      </c>
      <c r="G903" s="28">
        <v>11211</v>
      </c>
      <c r="H903" s="28">
        <v>5172</v>
      </c>
      <c r="I903" s="29">
        <v>6039</v>
      </c>
    </row>
    <row r="904" spans="2:9" x14ac:dyDescent="0.25">
      <c r="B904" s="24" t="s">
        <v>135</v>
      </c>
      <c r="C904" s="25" t="s">
        <v>134</v>
      </c>
      <c r="D904" s="84">
        <v>39734</v>
      </c>
      <c r="E904" s="25" t="s">
        <v>162</v>
      </c>
      <c r="F904" s="25">
        <v>1022</v>
      </c>
      <c r="G904" s="25">
        <v>24967</v>
      </c>
      <c r="H904" s="25">
        <v>10445</v>
      </c>
      <c r="I904" s="26">
        <v>14522</v>
      </c>
    </row>
    <row r="905" spans="2:9" x14ac:dyDescent="0.25">
      <c r="B905" s="27" t="s">
        <v>137</v>
      </c>
      <c r="C905" s="28" t="s">
        <v>142</v>
      </c>
      <c r="D905" s="85">
        <v>39223</v>
      </c>
      <c r="E905" s="28" t="s">
        <v>162</v>
      </c>
      <c r="F905" s="28">
        <v>110</v>
      </c>
      <c r="G905" s="28">
        <v>2769</v>
      </c>
      <c r="H905" s="28">
        <v>1124</v>
      </c>
      <c r="I905" s="29">
        <v>1645</v>
      </c>
    </row>
    <row r="906" spans="2:9" x14ac:dyDescent="0.25">
      <c r="B906" s="24" t="s">
        <v>137</v>
      </c>
      <c r="C906" s="25" t="s">
        <v>142</v>
      </c>
      <c r="D906" s="84">
        <v>39379</v>
      </c>
      <c r="E906" s="25" t="s">
        <v>162</v>
      </c>
      <c r="F906" s="25">
        <v>980</v>
      </c>
      <c r="G906" s="25">
        <v>16983</v>
      </c>
      <c r="H906" s="25">
        <v>8301</v>
      </c>
      <c r="I906" s="26">
        <v>8682</v>
      </c>
    </row>
    <row r="907" spans="2:9" x14ac:dyDescent="0.25">
      <c r="B907" s="27" t="s">
        <v>135</v>
      </c>
      <c r="C907" s="28" t="s">
        <v>142</v>
      </c>
      <c r="D907" s="85">
        <v>39414</v>
      </c>
      <c r="E907" s="28" t="s">
        <v>162</v>
      </c>
      <c r="F907" s="28">
        <v>800</v>
      </c>
      <c r="G907" s="28">
        <v>16616</v>
      </c>
      <c r="H907" s="28">
        <v>6776</v>
      </c>
      <c r="I907" s="29">
        <v>9840</v>
      </c>
    </row>
    <row r="908" spans="2:9" x14ac:dyDescent="0.25">
      <c r="B908" s="24" t="s">
        <v>135</v>
      </c>
      <c r="C908" s="25" t="s">
        <v>142</v>
      </c>
      <c r="D908" s="84">
        <v>39566</v>
      </c>
      <c r="E908" s="25" t="s">
        <v>162</v>
      </c>
      <c r="F908" s="25">
        <v>736</v>
      </c>
      <c r="G908" s="25">
        <v>15287</v>
      </c>
      <c r="H908" s="25">
        <v>6234</v>
      </c>
      <c r="I908" s="26">
        <v>9053</v>
      </c>
    </row>
    <row r="909" spans="2:9" x14ac:dyDescent="0.25">
      <c r="B909" s="27" t="s">
        <v>137</v>
      </c>
      <c r="C909" s="28" t="s">
        <v>142</v>
      </c>
      <c r="D909" s="85">
        <v>39602</v>
      </c>
      <c r="E909" s="28" t="s">
        <v>162</v>
      </c>
      <c r="F909" s="28">
        <v>902</v>
      </c>
      <c r="G909" s="28">
        <v>15624</v>
      </c>
      <c r="H909" s="28">
        <v>7637</v>
      </c>
      <c r="I909" s="29">
        <v>7987</v>
      </c>
    </row>
    <row r="910" spans="2:9" x14ac:dyDescent="0.25">
      <c r="B910" s="24" t="s">
        <v>137</v>
      </c>
      <c r="C910" s="25" t="s">
        <v>142</v>
      </c>
      <c r="D910" s="84">
        <v>39736</v>
      </c>
      <c r="E910" s="25" t="s">
        <v>162</v>
      </c>
      <c r="F910" s="25">
        <v>101</v>
      </c>
      <c r="G910" s="25">
        <v>2547</v>
      </c>
      <c r="H910" s="25">
        <v>1034</v>
      </c>
      <c r="I910" s="26">
        <v>1513</v>
      </c>
    </row>
    <row r="911" spans="2:9" x14ac:dyDescent="0.25">
      <c r="B911" s="27" t="s">
        <v>135</v>
      </c>
      <c r="C911" s="28" t="s">
        <v>136</v>
      </c>
      <c r="D911" s="85">
        <v>39128</v>
      </c>
      <c r="E911" s="28" t="s">
        <v>162</v>
      </c>
      <c r="F911" s="28">
        <v>300</v>
      </c>
      <c r="G911" s="28">
        <v>6858</v>
      </c>
      <c r="H911" s="28">
        <v>2952</v>
      </c>
      <c r="I911" s="29">
        <v>3906</v>
      </c>
    </row>
    <row r="912" spans="2:9" x14ac:dyDescent="0.25">
      <c r="B912" s="24" t="s">
        <v>132</v>
      </c>
      <c r="C912" s="25" t="s">
        <v>136</v>
      </c>
      <c r="D912" s="84">
        <v>39225</v>
      </c>
      <c r="E912" s="25" t="s">
        <v>162</v>
      </c>
      <c r="F912" s="25">
        <v>720</v>
      </c>
      <c r="G912" s="25">
        <v>17561</v>
      </c>
      <c r="H912" s="25">
        <v>7358</v>
      </c>
      <c r="I912" s="26">
        <v>10203</v>
      </c>
    </row>
    <row r="913" spans="2:9" x14ac:dyDescent="0.25">
      <c r="B913" s="27" t="s">
        <v>135</v>
      </c>
      <c r="C913" s="28" t="s">
        <v>136</v>
      </c>
      <c r="D913" s="85">
        <v>39408</v>
      </c>
      <c r="E913" s="28" t="s">
        <v>162</v>
      </c>
      <c r="F913" s="28">
        <v>440</v>
      </c>
      <c r="G913" s="28">
        <v>8818</v>
      </c>
      <c r="H913" s="28">
        <v>3727</v>
      </c>
      <c r="I913" s="29">
        <v>5091</v>
      </c>
    </row>
    <row r="914" spans="2:9" x14ac:dyDescent="0.25">
      <c r="B914" s="24" t="s">
        <v>132</v>
      </c>
      <c r="C914" s="25" t="s">
        <v>136</v>
      </c>
      <c r="D914" s="84">
        <v>39559</v>
      </c>
      <c r="E914" s="25" t="s">
        <v>162</v>
      </c>
      <c r="F914" s="25">
        <v>742</v>
      </c>
      <c r="G914" s="25">
        <v>18088</v>
      </c>
      <c r="H914" s="25">
        <v>7579</v>
      </c>
      <c r="I914" s="26">
        <v>10509</v>
      </c>
    </row>
    <row r="915" spans="2:9" x14ac:dyDescent="0.25">
      <c r="B915" s="27" t="s">
        <v>135</v>
      </c>
      <c r="C915" s="28" t="s">
        <v>136</v>
      </c>
      <c r="D915" s="85">
        <v>39604</v>
      </c>
      <c r="E915" s="28" t="s">
        <v>162</v>
      </c>
      <c r="F915" s="28">
        <v>453</v>
      </c>
      <c r="G915" s="28">
        <v>9083</v>
      </c>
      <c r="H915" s="28">
        <v>3839</v>
      </c>
      <c r="I915" s="29">
        <v>5244</v>
      </c>
    </row>
    <row r="916" spans="2:9" x14ac:dyDescent="0.25">
      <c r="B916" s="24" t="s">
        <v>135</v>
      </c>
      <c r="C916" s="25" t="s">
        <v>136</v>
      </c>
      <c r="D916" s="84">
        <v>39647</v>
      </c>
      <c r="E916" s="25" t="s">
        <v>162</v>
      </c>
      <c r="F916" s="25">
        <v>309</v>
      </c>
      <c r="G916" s="25">
        <v>7064</v>
      </c>
      <c r="H916" s="25">
        <v>3041</v>
      </c>
      <c r="I916" s="26">
        <v>4023</v>
      </c>
    </row>
    <row r="917" spans="2:9" x14ac:dyDescent="0.25">
      <c r="B917" s="27" t="s">
        <v>135</v>
      </c>
      <c r="C917" s="28" t="s">
        <v>143</v>
      </c>
      <c r="D917" s="85">
        <v>39101</v>
      </c>
      <c r="E917" s="28" t="s">
        <v>162</v>
      </c>
      <c r="F917" s="28">
        <v>360</v>
      </c>
      <c r="G917" s="28">
        <v>8147</v>
      </c>
      <c r="H917" s="28">
        <v>3679</v>
      </c>
      <c r="I917" s="29">
        <v>4468</v>
      </c>
    </row>
    <row r="918" spans="2:9" x14ac:dyDescent="0.25">
      <c r="B918" s="24" t="s">
        <v>137</v>
      </c>
      <c r="C918" s="25" t="s">
        <v>143</v>
      </c>
      <c r="D918" s="84">
        <v>39288</v>
      </c>
      <c r="E918" s="25" t="s">
        <v>162</v>
      </c>
      <c r="F918" s="25">
        <v>960</v>
      </c>
      <c r="G918" s="25">
        <v>24010</v>
      </c>
      <c r="H918" s="25">
        <v>9811</v>
      </c>
      <c r="I918" s="26">
        <v>14199</v>
      </c>
    </row>
    <row r="919" spans="2:9" x14ac:dyDescent="0.25">
      <c r="B919" s="27" t="s">
        <v>137</v>
      </c>
      <c r="C919" s="28" t="s">
        <v>143</v>
      </c>
      <c r="D919" s="85">
        <v>39332</v>
      </c>
      <c r="E919" s="28" t="s">
        <v>162</v>
      </c>
      <c r="F919" s="28">
        <v>910</v>
      </c>
      <c r="G919" s="28">
        <v>18027</v>
      </c>
      <c r="H919" s="28">
        <v>8954</v>
      </c>
      <c r="I919" s="29">
        <v>9073</v>
      </c>
    </row>
    <row r="920" spans="2:9" x14ac:dyDescent="0.25">
      <c r="B920" s="24" t="s">
        <v>132</v>
      </c>
      <c r="C920" s="25" t="s">
        <v>143</v>
      </c>
      <c r="D920" s="84">
        <v>39371</v>
      </c>
      <c r="E920" s="25" t="s">
        <v>162</v>
      </c>
      <c r="F920" s="25">
        <v>990</v>
      </c>
      <c r="G920" s="25">
        <v>21988</v>
      </c>
      <c r="H920" s="25">
        <v>9742</v>
      </c>
      <c r="I920" s="26">
        <v>12246</v>
      </c>
    </row>
    <row r="921" spans="2:9" x14ac:dyDescent="0.25">
      <c r="B921" s="27" t="s">
        <v>132</v>
      </c>
      <c r="C921" s="28" t="s">
        <v>143</v>
      </c>
      <c r="D921" s="85">
        <v>39422</v>
      </c>
      <c r="E921" s="28" t="s">
        <v>162</v>
      </c>
      <c r="F921" s="28">
        <v>1200</v>
      </c>
      <c r="G921" s="28">
        <v>23784</v>
      </c>
      <c r="H921" s="28">
        <v>11808</v>
      </c>
      <c r="I921" s="29">
        <v>11976</v>
      </c>
    </row>
    <row r="922" spans="2:9" x14ac:dyDescent="0.25">
      <c r="B922" s="24" t="s">
        <v>132</v>
      </c>
      <c r="C922" s="25" t="s">
        <v>143</v>
      </c>
      <c r="D922" s="84">
        <v>39555</v>
      </c>
      <c r="E922" s="25" t="s">
        <v>162</v>
      </c>
      <c r="F922" s="25">
        <v>1247</v>
      </c>
      <c r="G922" s="25">
        <v>27705</v>
      </c>
      <c r="H922" s="25">
        <v>12275</v>
      </c>
      <c r="I922" s="26">
        <v>15430</v>
      </c>
    </row>
    <row r="923" spans="2:9" x14ac:dyDescent="0.25">
      <c r="B923" s="27" t="s">
        <v>132</v>
      </c>
      <c r="C923" s="28" t="s">
        <v>143</v>
      </c>
      <c r="D923" s="85">
        <v>39560</v>
      </c>
      <c r="E923" s="28" t="s">
        <v>162</v>
      </c>
      <c r="F923" s="28">
        <v>1512</v>
      </c>
      <c r="G923" s="28">
        <v>29968</v>
      </c>
      <c r="H923" s="28">
        <v>14878</v>
      </c>
      <c r="I923" s="29">
        <v>15090</v>
      </c>
    </row>
    <row r="924" spans="2:9" x14ac:dyDescent="0.25">
      <c r="B924" s="24" t="s">
        <v>137</v>
      </c>
      <c r="C924" s="25" t="s">
        <v>143</v>
      </c>
      <c r="D924" s="84">
        <v>39659</v>
      </c>
      <c r="E924" s="25" t="s">
        <v>162</v>
      </c>
      <c r="F924" s="25">
        <v>1210</v>
      </c>
      <c r="G924" s="25">
        <v>30253</v>
      </c>
      <c r="H924" s="25">
        <v>12362</v>
      </c>
      <c r="I924" s="26">
        <v>17891</v>
      </c>
    </row>
    <row r="925" spans="2:9" x14ac:dyDescent="0.25">
      <c r="B925" s="27" t="s">
        <v>135</v>
      </c>
      <c r="C925" s="28" t="s">
        <v>143</v>
      </c>
      <c r="D925" s="85">
        <v>39790</v>
      </c>
      <c r="E925" s="28" t="s">
        <v>162</v>
      </c>
      <c r="F925" s="28">
        <v>454</v>
      </c>
      <c r="G925" s="28">
        <v>10265</v>
      </c>
      <c r="H925" s="28">
        <v>4636</v>
      </c>
      <c r="I925" s="29">
        <v>5629</v>
      </c>
    </row>
    <row r="926" spans="2:9" x14ac:dyDescent="0.25">
      <c r="B926" s="24" t="s">
        <v>137</v>
      </c>
      <c r="C926" s="25" t="s">
        <v>143</v>
      </c>
      <c r="D926" s="84">
        <v>39813</v>
      </c>
      <c r="E926" s="25" t="s">
        <v>162</v>
      </c>
      <c r="F926" s="25">
        <v>1147</v>
      </c>
      <c r="G926" s="25">
        <v>22714</v>
      </c>
      <c r="H926" s="25">
        <v>11282</v>
      </c>
      <c r="I926" s="26">
        <v>11432</v>
      </c>
    </row>
    <row r="927" spans="2:9" x14ac:dyDescent="0.25">
      <c r="B927" s="27" t="s">
        <v>137</v>
      </c>
      <c r="C927" s="28" t="s">
        <v>138</v>
      </c>
      <c r="D927" s="85">
        <v>39093</v>
      </c>
      <c r="E927" s="28" t="s">
        <v>162</v>
      </c>
      <c r="F927" s="28">
        <v>210</v>
      </c>
      <c r="G927" s="28">
        <v>3820</v>
      </c>
      <c r="H927" s="28">
        <v>1779</v>
      </c>
      <c r="I927" s="29">
        <v>2041</v>
      </c>
    </row>
    <row r="928" spans="2:9" x14ac:dyDescent="0.25">
      <c r="B928" s="24" t="s">
        <v>135</v>
      </c>
      <c r="C928" s="25" t="s">
        <v>138</v>
      </c>
      <c r="D928" s="84">
        <v>39293</v>
      </c>
      <c r="E928" s="25" t="s">
        <v>162</v>
      </c>
      <c r="F928" s="25">
        <v>140</v>
      </c>
      <c r="G928" s="25">
        <v>2881</v>
      </c>
      <c r="H928" s="25">
        <v>1431</v>
      </c>
      <c r="I928" s="26">
        <v>1450</v>
      </c>
    </row>
    <row r="929" spans="2:9" x14ac:dyDescent="0.25">
      <c r="B929" s="27" t="s">
        <v>137</v>
      </c>
      <c r="C929" s="28" t="s">
        <v>138</v>
      </c>
      <c r="D929" s="85">
        <v>39400</v>
      </c>
      <c r="E929" s="28" t="s">
        <v>162</v>
      </c>
      <c r="F929" s="28">
        <v>1300</v>
      </c>
      <c r="G929" s="28">
        <v>26702</v>
      </c>
      <c r="H929" s="28">
        <v>12792</v>
      </c>
      <c r="I929" s="29">
        <v>13910</v>
      </c>
    </row>
    <row r="930" spans="2:9" x14ac:dyDescent="0.25">
      <c r="B930" s="24" t="s">
        <v>137</v>
      </c>
      <c r="C930" s="25" t="s">
        <v>138</v>
      </c>
      <c r="D930" s="84">
        <v>39577</v>
      </c>
      <c r="E930" s="25" t="s">
        <v>162</v>
      </c>
      <c r="F930" s="25">
        <v>164</v>
      </c>
      <c r="G930" s="25">
        <v>2980</v>
      </c>
      <c r="H930" s="25">
        <v>1388</v>
      </c>
      <c r="I930" s="26">
        <v>1592</v>
      </c>
    </row>
    <row r="931" spans="2:9" x14ac:dyDescent="0.25">
      <c r="B931" s="27" t="s">
        <v>135</v>
      </c>
      <c r="C931" s="28" t="s">
        <v>138</v>
      </c>
      <c r="D931" s="85">
        <v>39787</v>
      </c>
      <c r="E931" s="28" t="s">
        <v>162</v>
      </c>
      <c r="F931" s="28">
        <v>109</v>
      </c>
      <c r="G931" s="28">
        <v>2247</v>
      </c>
      <c r="H931" s="28">
        <v>1116</v>
      </c>
      <c r="I931" s="29">
        <v>1131</v>
      </c>
    </row>
    <row r="932" spans="2:9" x14ac:dyDescent="0.25">
      <c r="B932" s="24" t="s">
        <v>137</v>
      </c>
      <c r="C932" s="25" t="s">
        <v>138</v>
      </c>
      <c r="D932" s="84">
        <v>39805</v>
      </c>
      <c r="E932" s="25" t="s">
        <v>162</v>
      </c>
      <c r="F932" s="25">
        <v>1014</v>
      </c>
      <c r="G932" s="25">
        <v>20828</v>
      </c>
      <c r="H932" s="25">
        <v>9978</v>
      </c>
      <c r="I932" s="26">
        <v>10850</v>
      </c>
    </row>
    <row r="933" spans="2:9" x14ac:dyDescent="0.25">
      <c r="B933" s="27" t="s">
        <v>132</v>
      </c>
      <c r="C933" s="28" t="s">
        <v>144</v>
      </c>
      <c r="D933" s="85">
        <v>39111</v>
      </c>
      <c r="E933" s="28" t="s">
        <v>162</v>
      </c>
      <c r="F933" s="28">
        <v>600</v>
      </c>
      <c r="G933" s="28">
        <v>12294</v>
      </c>
      <c r="H933" s="28">
        <v>5082</v>
      </c>
      <c r="I933" s="29">
        <v>7212</v>
      </c>
    </row>
    <row r="934" spans="2:9" x14ac:dyDescent="0.25">
      <c r="B934" s="24" t="s">
        <v>132</v>
      </c>
      <c r="C934" s="25" t="s">
        <v>144</v>
      </c>
      <c r="D934" s="84">
        <v>39198</v>
      </c>
      <c r="E934" s="25" t="s">
        <v>162</v>
      </c>
      <c r="F934" s="25">
        <v>480</v>
      </c>
      <c r="G934" s="25">
        <v>9941</v>
      </c>
      <c r="H934" s="25">
        <v>4906</v>
      </c>
      <c r="I934" s="26">
        <v>5035</v>
      </c>
    </row>
    <row r="935" spans="2:9" x14ac:dyDescent="0.25">
      <c r="B935" s="27" t="s">
        <v>137</v>
      </c>
      <c r="C935" s="28" t="s">
        <v>144</v>
      </c>
      <c r="D935" s="85">
        <v>39217</v>
      </c>
      <c r="E935" s="28" t="s">
        <v>162</v>
      </c>
      <c r="F935" s="28">
        <v>540</v>
      </c>
      <c r="G935" s="28">
        <v>10843</v>
      </c>
      <c r="H935" s="28">
        <v>4574</v>
      </c>
      <c r="I935" s="29">
        <v>6269</v>
      </c>
    </row>
    <row r="936" spans="2:9" x14ac:dyDescent="0.25">
      <c r="B936" s="24" t="s">
        <v>135</v>
      </c>
      <c r="C936" s="25" t="s">
        <v>144</v>
      </c>
      <c r="D936" s="84">
        <v>39353</v>
      </c>
      <c r="E936" s="25" t="s">
        <v>162</v>
      </c>
      <c r="F936" s="25">
        <v>1350</v>
      </c>
      <c r="G936" s="25">
        <v>26258</v>
      </c>
      <c r="H936" s="25">
        <v>11435</v>
      </c>
      <c r="I936" s="26">
        <v>14823</v>
      </c>
    </row>
    <row r="937" spans="2:9" x14ac:dyDescent="0.25">
      <c r="B937" s="27" t="s">
        <v>137</v>
      </c>
      <c r="C937" s="28" t="s">
        <v>144</v>
      </c>
      <c r="D937" s="85">
        <v>39421</v>
      </c>
      <c r="E937" s="28" t="s">
        <v>162</v>
      </c>
      <c r="F937" s="28">
        <v>320</v>
      </c>
      <c r="G937" s="28">
        <v>6563</v>
      </c>
      <c r="H937" s="28">
        <v>3149</v>
      </c>
      <c r="I937" s="29">
        <v>3414</v>
      </c>
    </row>
    <row r="938" spans="2:9" x14ac:dyDescent="0.25">
      <c r="B938" s="24" t="s">
        <v>132</v>
      </c>
      <c r="C938" s="25" t="s">
        <v>144</v>
      </c>
      <c r="D938" s="84">
        <v>39475</v>
      </c>
      <c r="E938" s="25" t="s">
        <v>162</v>
      </c>
      <c r="F938" s="25">
        <v>738</v>
      </c>
      <c r="G938" s="25">
        <v>15122</v>
      </c>
      <c r="H938" s="25">
        <v>6251</v>
      </c>
      <c r="I938" s="26">
        <v>8871</v>
      </c>
    </row>
    <row r="939" spans="2:9" x14ac:dyDescent="0.25">
      <c r="B939" s="27" t="s">
        <v>137</v>
      </c>
      <c r="C939" s="28" t="s">
        <v>144</v>
      </c>
      <c r="D939" s="85">
        <v>39500</v>
      </c>
      <c r="E939" s="28" t="s">
        <v>162</v>
      </c>
      <c r="F939" s="28">
        <v>394</v>
      </c>
      <c r="G939" s="28">
        <v>8072</v>
      </c>
      <c r="H939" s="28">
        <v>3873</v>
      </c>
      <c r="I939" s="29">
        <v>4199</v>
      </c>
    </row>
    <row r="940" spans="2:9" x14ac:dyDescent="0.25">
      <c r="B940" s="24" t="s">
        <v>132</v>
      </c>
      <c r="C940" s="25" t="s">
        <v>144</v>
      </c>
      <c r="D940" s="84">
        <v>39674</v>
      </c>
      <c r="E940" s="25" t="s">
        <v>162</v>
      </c>
      <c r="F940" s="25">
        <v>590</v>
      </c>
      <c r="G940" s="25">
        <v>12227</v>
      </c>
      <c r="H940" s="25">
        <v>6034</v>
      </c>
      <c r="I940" s="26">
        <v>6193</v>
      </c>
    </row>
    <row r="941" spans="2:9" x14ac:dyDescent="0.25">
      <c r="B941" s="27" t="s">
        <v>137</v>
      </c>
      <c r="C941" s="28" t="s">
        <v>144</v>
      </c>
      <c r="D941" s="85">
        <v>39715</v>
      </c>
      <c r="E941" s="28" t="s">
        <v>162</v>
      </c>
      <c r="F941" s="28">
        <v>664</v>
      </c>
      <c r="G941" s="28">
        <v>13337</v>
      </c>
      <c r="H941" s="28">
        <v>5626</v>
      </c>
      <c r="I941" s="29">
        <v>7711</v>
      </c>
    </row>
    <row r="942" spans="2:9" x14ac:dyDescent="0.25">
      <c r="B942" s="24" t="s">
        <v>135</v>
      </c>
      <c r="C942" s="25" t="s">
        <v>145</v>
      </c>
      <c r="D942" s="84">
        <v>39748</v>
      </c>
      <c r="E942" s="25" t="s">
        <v>162</v>
      </c>
      <c r="F942" s="25">
        <v>1661</v>
      </c>
      <c r="G942" s="25">
        <v>32297</v>
      </c>
      <c r="H942" s="25">
        <v>14065</v>
      </c>
      <c r="I942" s="26">
        <v>18232</v>
      </c>
    </row>
    <row r="943" spans="2:9" x14ac:dyDescent="0.25">
      <c r="B943" s="27" t="s">
        <v>132</v>
      </c>
      <c r="C943" s="28" t="s">
        <v>140</v>
      </c>
      <c r="D943" s="85">
        <v>39129</v>
      </c>
      <c r="E943" s="28" t="s">
        <v>163</v>
      </c>
      <c r="F943" s="28">
        <v>720</v>
      </c>
      <c r="G943" s="28">
        <v>17590</v>
      </c>
      <c r="H943" s="28">
        <v>7358</v>
      </c>
      <c r="I943" s="29">
        <v>10232</v>
      </c>
    </row>
    <row r="944" spans="2:9" x14ac:dyDescent="0.25">
      <c r="B944" s="24" t="s">
        <v>132</v>
      </c>
      <c r="C944" s="25" t="s">
        <v>140</v>
      </c>
      <c r="D944" s="84">
        <v>39470</v>
      </c>
      <c r="E944" s="25" t="s">
        <v>163</v>
      </c>
      <c r="F944" s="25">
        <v>576</v>
      </c>
      <c r="G944" s="25">
        <v>14072</v>
      </c>
      <c r="H944" s="25">
        <v>5886</v>
      </c>
      <c r="I944" s="26">
        <v>8186</v>
      </c>
    </row>
    <row r="945" spans="2:9" x14ac:dyDescent="0.25">
      <c r="B945" s="27" t="s">
        <v>135</v>
      </c>
      <c r="C945" s="28" t="s">
        <v>136</v>
      </c>
      <c r="D945" s="85">
        <v>39246</v>
      </c>
      <c r="E945" s="28" t="s">
        <v>163</v>
      </c>
      <c r="F945" s="28">
        <v>120</v>
      </c>
      <c r="G945" s="28">
        <v>2852</v>
      </c>
      <c r="H945" s="28">
        <v>1181</v>
      </c>
      <c r="I945" s="29">
        <v>1671</v>
      </c>
    </row>
    <row r="946" spans="2:9" x14ac:dyDescent="0.25">
      <c r="B946" s="24" t="s">
        <v>135</v>
      </c>
      <c r="C946" s="25" t="s">
        <v>136</v>
      </c>
      <c r="D946" s="84">
        <v>39671</v>
      </c>
      <c r="E946" s="25" t="s">
        <v>163</v>
      </c>
      <c r="F946" s="25">
        <v>124</v>
      </c>
      <c r="G946" s="25">
        <v>2938</v>
      </c>
      <c r="H946" s="25">
        <v>1216</v>
      </c>
      <c r="I946" s="26">
        <v>1722</v>
      </c>
    </row>
    <row r="947" spans="2:9" x14ac:dyDescent="0.25">
      <c r="B947" s="27" t="s">
        <v>132</v>
      </c>
      <c r="C947" s="28" t="s">
        <v>138</v>
      </c>
      <c r="D947" s="85">
        <v>39287</v>
      </c>
      <c r="E947" s="28" t="s">
        <v>163</v>
      </c>
      <c r="F947" s="28">
        <v>630</v>
      </c>
      <c r="G947" s="28">
        <v>12468</v>
      </c>
      <c r="H947" s="28">
        <v>5336</v>
      </c>
      <c r="I947" s="29">
        <v>7132</v>
      </c>
    </row>
    <row r="948" spans="2:9" x14ac:dyDescent="0.25">
      <c r="B948" s="24" t="s">
        <v>132</v>
      </c>
      <c r="C948" s="25" t="s">
        <v>138</v>
      </c>
      <c r="D948" s="84">
        <v>39745</v>
      </c>
      <c r="E948" s="25" t="s">
        <v>163</v>
      </c>
      <c r="F948" s="25">
        <v>491</v>
      </c>
      <c r="G948" s="25">
        <v>9725</v>
      </c>
      <c r="H948" s="25">
        <v>4162</v>
      </c>
      <c r="I948" s="26">
        <v>5563</v>
      </c>
    </row>
    <row r="949" spans="2:9" x14ac:dyDescent="0.25">
      <c r="B949" s="27" t="s">
        <v>137</v>
      </c>
      <c r="C949" s="28" t="s">
        <v>144</v>
      </c>
      <c r="D949" s="85">
        <v>39133</v>
      </c>
      <c r="E949" s="28" t="s">
        <v>163</v>
      </c>
      <c r="F949" s="28">
        <v>1400</v>
      </c>
      <c r="G949" s="28">
        <v>30422</v>
      </c>
      <c r="H949" s="28">
        <v>13776</v>
      </c>
      <c r="I949" s="29">
        <v>16646</v>
      </c>
    </row>
    <row r="950" spans="2:9" x14ac:dyDescent="0.25">
      <c r="B950" s="24" t="s">
        <v>137</v>
      </c>
      <c r="C950" s="25" t="s">
        <v>144</v>
      </c>
      <c r="D950" s="84">
        <v>39699</v>
      </c>
      <c r="E950" s="25" t="s">
        <v>163</v>
      </c>
      <c r="F950" s="25">
        <v>1722</v>
      </c>
      <c r="G950" s="25">
        <v>37419</v>
      </c>
      <c r="H950" s="25">
        <v>16944</v>
      </c>
      <c r="I950" s="26">
        <v>20475</v>
      </c>
    </row>
    <row r="951" spans="2:9" x14ac:dyDescent="0.25">
      <c r="B951" s="27" t="s">
        <v>137</v>
      </c>
      <c r="C951" s="28" t="s">
        <v>139</v>
      </c>
      <c r="D951" s="85">
        <v>39259</v>
      </c>
      <c r="E951" s="28" t="s">
        <v>164</v>
      </c>
      <c r="F951" s="28">
        <v>90</v>
      </c>
      <c r="G951" s="28">
        <v>1637</v>
      </c>
      <c r="H951" s="28">
        <v>762</v>
      </c>
      <c r="I951" s="29">
        <v>875</v>
      </c>
    </row>
    <row r="952" spans="2:9" x14ac:dyDescent="0.25">
      <c r="B952" s="24" t="s">
        <v>137</v>
      </c>
      <c r="C952" s="25" t="s">
        <v>139</v>
      </c>
      <c r="D952" s="84">
        <v>39541</v>
      </c>
      <c r="E952" s="25" t="s">
        <v>164</v>
      </c>
      <c r="F952" s="25">
        <v>81</v>
      </c>
      <c r="G952" s="25">
        <v>1473</v>
      </c>
      <c r="H952" s="25">
        <v>686</v>
      </c>
      <c r="I952" s="26">
        <v>787</v>
      </c>
    </row>
    <row r="953" spans="2:9" x14ac:dyDescent="0.25">
      <c r="B953" s="27" t="s">
        <v>135</v>
      </c>
      <c r="C953" s="28" t="s">
        <v>140</v>
      </c>
      <c r="D953" s="85">
        <v>39398</v>
      </c>
      <c r="E953" s="28" t="s">
        <v>164</v>
      </c>
      <c r="F953" s="28">
        <v>1120</v>
      </c>
      <c r="G953" s="28">
        <v>27328</v>
      </c>
      <c r="H953" s="28">
        <v>11021</v>
      </c>
      <c r="I953" s="29">
        <v>16307</v>
      </c>
    </row>
    <row r="954" spans="2:9" x14ac:dyDescent="0.25">
      <c r="B954" s="24" t="s">
        <v>135</v>
      </c>
      <c r="C954" s="25" t="s">
        <v>140</v>
      </c>
      <c r="D954" s="84">
        <v>39764</v>
      </c>
      <c r="E954" s="25" t="s">
        <v>164</v>
      </c>
      <c r="F954" s="25">
        <v>896</v>
      </c>
      <c r="G954" s="25">
        <v>21862</v>
      </c>
      <c r="H954" s="25">
        <v>8817</v>
      </c>
      <c r="I954" s="26">
        <v>13045</v>
      </c>
    </row>
    <row r="955" spans="2:9" x14ac:dyDescent="0.25">
      <c r="B955" s="27" t="s">
        <v>137</v>
      </c>
      <c r="C955" s="28" t="s">
        <v>142</v>
      </c>
      <c r="D955" s="85">
        <v>39388</v>
      </c>
      <c r="E955" s="28" t="s">
        <v>164</v>
      </c>
      <c r="F955" s="28">
        <v>140</v>
      </c>
      <c r="G955" s="28">
        <v>3553</v>
      </c>
      <c r="H955" s="28">
        <v>1431</v>
      </c>
      <c r="I955" s="29">
        <v>2122</v>
      </c>
    </row>
    <row r="956" spans="2:9" x14ac:dyDescent="0.25">
      <c r="B956" s="24" t="s">
        <v>137</v>
      </c>
      <c r="C956" s="25" t="s">
        <v>142</v>
      </c>
      <c r="D956" s="84">
        <v>39455</v>
      </c>
      <c r="E956" s="25" t="s">
        <v>164</v>
      </c>
      <c r="F956" s="25">
        <v>129</v>
      </c>
      <c r="G956" s="25">
        <v>3269</v>
      </c>
      <c r="H956" s="25">
        <v>1317</v>
      </c>
      <c r="I956" s="26">
        <v>1952</v>
      </c>
    </row>
    <row r="957" spans="2:9" x14ac:dyDescent="0.25">
      <c r="B957" s="27" t="s">
        <v>132</v>
      </c>
      <c r="C957" s="28" t="s">
        <v>143</v>
      </c>
      <c r="D957" s="85">
        <v>39266</v>
      </c>
      <c r="E957" s="28" t="s">
        <v>164</v>
      </c>
      <c r="F957" s="28">
        <v>700</v>
      </c>
      <c r="G957" s="28">
        <v>15988</v>
      </c>
      <c r="H957" s="28">
        <v>7154</v>
      </c>
      <c r="I957" s="29">
        <v>8834</v>
      </c>
    </row>
    <row r="958" spans="2:9" x14ac:dyDescent="0.25">
      <c r="B958" s="24" t="s">
        <v>132</v>
      </c>
      <c r="C958" s="25" t="s">
        <v>143</v>
      </c>
      <c r="D958" s="84">
        <v>39618</v>
      </c>
      <c r="E958" s="25" t="s">
        <v>164</v>
      </c>
      <c r="F958" s="25">
        <v>882</v>
      </c>
      <c r="G958" s="25">
        <v>20145</v>
      </c>
      <c r="H958" s="25">
        <v>9014</v>
      </c>
      <c r="I958" s="26">
        <v>11131</v>
      </c>
    </row>
    <row r="959" spans="2:9" x14ac:dyDescent="0.25">
      <c r="B959" s="27" t="s">
        <v>132</v>
      </c>
      <c r="C959" s="28" t="s">
        <v>138</v>
      </c>
      <c r="D959" s="85">
        <v>39149</v>
      </c>
      <c r="E959" s="28" t="s">
        <v>179</v>
      </c>
      <c r="F959" s="28">
        <v>600</v>
      </c>
      <c r="G959" s="28">
        <v>11064</v>
      </c>
      <c r="H959" s="28">
        <v>5082</v>
      </c>
      <c r="I959" s="29">
        <v>5982</v>
      </c>
    </row>
    <row r="960" spans="2:9" x14ac:dyDescent="0.25">
      <c r="B960" s="24" t="s">
        <v>137</v>
      </c>
      <c r="C960" s="25" t="s">
        <v>138</v>
      </c>
      <c r="D960" s="84">
        <v>39155</v>
      </c>
      <c r="E960" s="25" t="s">
        <v>179</v>
      </c>
      <c r="F960" s="25">
        <v>350</v>
      </c>
      <c r="G960" s="25">
        <v>7864</v>
      </c>
      <c r="H960" s="25">
        <v>3444</v>
      </c>
      <c r="I960" s="26">
        <v>4420</v>
      </c>
    </row>
    <row r="961" spans="2:9" x14ac:dyDescent="0.25">
      <c r="B961" s="27" t="s">
        <v>132</v>
      </c>
      <c r="C961" s="28" t="s">
        <v>138</v>
      </c>
      <c r="D961" s="85">
        <v>39199</v>
      </c>
      <c r="E961" s="28" t="s">
        <v>179</v>
      </c>
      <c r="F961" s="28">
        <v>990</v>
      </c>
      <c r="G961" s="28">
        <v>19909</v>
      </c>
      <c r="H961" s="28">
        <v>9742</v>
      </c>
      <c r="I961" s="29">
        <v>10167</v>
      </c>
    </row>
    <row r="962" spans="2:9" x14ac:dyDescent="0.25">
      <c r="B962" s="24" t="s">
        <v>135</v>
      </c>
      <c r="C962" s="25" t="s">
        <v>138</v>
      </c>
      <c r="D962" s="84">
        <v>39293</v>
      </c>
      <c r="E962" s="25" t="s">
        <v>179</v>
      </c>
      <c r="F962" s="25">
        <v>180</v>
      </c>
      <c r="G962" s="25">
        <v>3380</v>
      </c>
      <c r="H962" s="25">
        <v>1525</v>
      </c>
      <c r="I962" s="26">
        <v>1855</v>
      </c>
    </row>
    <row r="963" spans="2:9" x14ac:dyDescent="0.25">
      <c r="B963" s="27" t="s">
        <v>135</v>
      </c>
      <c r="C963" s="28" t="s">
        <v>138</v>
      </c>
      <c r="D963" s="85">
        <v>39304</v>
      </c>
      <c r="E963" s="28" t="s">
        <v>179</v>
      </c>
      <c r="F963" s="28">
        <v>1120</v>
      </c>
      <c r="G963" s="28">
        <v>23374</v>
      </c>
      <c r="H963" s="28">
        <v>9486</v>
      </c>
      <c r="I963" s="29">
        <v>13888</v>
      </c>
    </row>
    <row r="964" spans="2:9" x14ac:dyDescent="0.25">
      <c r="B964" s="24" t="s">
        <v>135</v>
      </c>
      <c r="C964" s="25" t="s">
        <v>138</v>
      </c>
      <c r="D964" s="84">
        <v>39371</v>
      </c>
      <c r="E964" s="25" t="s">
        <v>179</v>
      </c>
      <c r="F964" s="25">
        <v>240</v>
      </c>
      <c r="G964" s="25">
        <v>5117</v>
      </c>
      <c r="H964" s="25">
        <v>2453</v>
      </c>
      <c r="I964" s="26">
        <v>2664</v>
      </c>
    </row>
    <row r="965" spans="2:9" x14ac:dyDescent="0.25">
      <c r="B965" s="27" t="s">
        <v>132</v>
      </c>
      <c r="C965" s="28" t="s">
        <v>138</v>
      </c>
      <c r="D965" s="85">
        <v>39426</v>
      </c>
      <c r="E965" s="28" t="s">
        <v>179</v>
      </c>
      <c r="F965" s="28">
        <v>500</v>
      </c>
      <c r="G965" s="28">
        <v>10445</v>
      </c>
      <c r="H965" s="28">
        <v>5110</v>
      </c>
      <c r="I965" s="29">
        <v>5335</v>
      </c>
    </row>
    <row r="966" spans="2:9" x14ac:dyDescent="0.25">
      <c r="B966" s="24" t="s">
        <v>135</v>
      </c>
      <c r="C966" s="25" t="s">
        <v>138</v>
      </c>
      <c r="D966" s="84">
        <v>39433</v>
      </c>
      <c r="E966" s="25" t="s">
        <v>179</v>
      </c>
      <c r="F966" s="25">
        <v>600</v>
      </c>
      <c r="G966" s="25">
        <v>15084</v>
      </c>
      <c r="H966" s="25">
        <v>6132</v>
      </c>
      <c r="I966" s="26">
        <v>8952</v>
      </c>
    </row>
    <row r="967" spans="2:9" x14ac:dyDescent="0.25">
      <c r="B967" s="27" t="s">
        <v>132</v>
      </c>
      <c r="C967" s="28" t="s">
        <v>138</v>
      </c>
      <c r="D967" s="85">
        <v>39462</v>
      </c>
      <c r="E967" s="28" t="s">
        <v>179</v>
      </c>
      <c r="F967" s="28">
        <v>546</v>
      </c>
      <c r="G967" s="28">
        <v>13006</v>
      </c>
      <c r="H967" s="28">
        <v>5373</v>
      </c>
      <c r="I967" s="29">
        <v>7633</v>
      </c>
    </row>
    <row r="968" spans="2:9" x14ac:dyDescent="0.25">
      <c r="B968" s="24" t="s">
        <v>135</v>
      </c>
      <c r="C968" s="25" t="s">
        <v>138</v>
      </c>
      <c r="D968" s="84">
        <v>39464</v>
      </c>
      <c r="E968" s="25" t="s">
        <v>179</v>
      </c>
      <c r="F968" s="25">
        <v>874</v>
      </c>
      <c r="G968" s="25">
        <v>18232</v>
      </c>
      <c r="H968" s="25">
        <v>7399</v>
      </c>
      <c r="I968" s="26">
        <v>10833</v>
      </c>
    </row>
    <row r="969" spans="2:9" x14ac:dyDescent="0.25">
      <c r="B969" s="27" t="s">
        <v>135</v>
      </c>
      <c r="C969" s="28" t="s">
        <v>138</v>
      </c>
      <c r="D969" s="85">
        <v>39503</v>
      </c>
      <c r="E969" s="28" t="s">
        <v>179</v>
      </c>
      <c r="F969" s="28">
        <v>187</v>
      </c>
      <c r="G969" s="28">
        <v>3991</v>
      </c>
      <c r="H969" s="28">
        <v>1913</v>
      </c>
      <c r="I969" s="29">
        <v>2078</v>
      </c>
    </row>
    <row r="970" spans="2:9" x14ac:dyDescent="0.25">
      <c r="B970" s="24" t="s">
        <v>135</v>
      </c>
      <c r="C970" s="25" t="s">
        <v>138</v>
      </c>
      <c r="D970" s="84">
        <v>39533</v>
      </c>
      <c r="E970" s="25" t="s">
        <v>179</v>
      </c>
      <c r="F970" s="25">
        <v>468</v>
      </c>
      <c r="G970" s="25">
        <v>11143</v>
      </c>
      <c r="H970" s="25">
        <v>4783</v>
      </c>
      <c r="I970" s="26">
        <v>6360</v>
      </c>
    </row>
    <row r="971" spans="2:9" x14ac:dyDescent="0.25">
      <c r="B971" s="27" t="s">
        <v>132</v>
      </c>
      <c r="C971" s="28" t="s">
        <v>138</v>
      </c>
      <c r="D971" s="85">
        <v>39547</v>
      </c>
      <c r="E971" s="28" t="s">
        <v>179</v>
      </c>
      <c r="F971" s="28">
        <v>390</v>
      </c>
      <c r="G971" s="28">
        <v>8147</v>
      </c>
      <c r="H971" s="28">
        <v>3986</v>
      </c>
      <c r="I971" s="29">
        <v>4161</v>
      </c>
    </row>
    <row r="972" spans="2:9" x14ac:dyDescent="0.25">
      <c r="B972" s="24" t="s">
        <v>132</v>
      </c>
      <c r="C972" s="25" t="s">
        <v>138</v>
      </c>
      <c r="D972" s="84">
        <v>39561</v>
      </c>
      <c r="E972" s="25" t="s">
        <v>179</v>
      </c>
      <c r="F972" s="25">
        <v>772</v>
      </c>
      <c r="G972" s="25">
        <v>15529</v>
      </c>
      <c r="H972" s="25">
        <v>7599</v>
      </c>
      <c r="I972" s="26">
        <v>7930</v>
      </c>
    </row>
    <row r="973" spans="2:9" x14ac:dyDescent="0.25">
      <c r="B973" s="27" t="s">
        <v>132</v>
      </c>
      <c r="C973" s="28" t="s">
        <v>138</v>
      </c>
      <c r="D973" s="85">
        <v>39601</v>
      </c>
      <c r="E973" s="28" t="s">
        <v>179</v>
      </c>
      <c r="F973" s="28">
        <v>468</v>
      </c>
      <c r="G973" s="28">
        <v>8630</v>
      </c>
      <c r="H973" s="28">
        <v>3964</v>
      </c>
      <c r="I973" s="29">
        <v>4666</v>
      </c>
    </row>
    <row r="974" spans="2:9" x14ac:dyDescent="0.25">
      <c r="B974" s="24" t="s">
        <v>137</v>
      </c>
      <c r="C974" s="25" t="s">
        <v>138</v>
      </c>
      <c r="D974" s="84">
        <v>39632</v>
      </c>
      <c r="E974" s="25" t="s">
        <v>179</v>
      </c>
      <c r="F974" s="25">
        <v>601</v>
      </c>
      <c r="G974" s="25">
        <v>14390</v>
      </c>
      <c r="H974" s="25">
        <v>5910</v>
      </c>
      <c r="I974" s="26">
        <v>8480</v>
      </c>
    </row>
    <row r="975" spans="2:9" x14ac:dyDescent="0.25">
      <c r="B975" s="27" t="s">
        <v>135</v>
      </c>
      <c r="C975" s="28" t="s">
        <v>138</v>
      </c>
      <c r="D975" s="85">
        <v>39633</v>
      </c>
      <c r="E975" s="28" t="s">
        <v>179</v>
      </c>
      <c r="F975" s="28">
        <v>140</v>
      </c>
      <c r="G975" s="28">
        <v>2636</v>
      </c>
      <c r="H975" s="28">
        <v>1190</v>
      </c>
      <c r="I975" s="29">
        <v>1446</v>
      </c>
    </row>
    <row r="976" spans="2:9" x14ac:dyDescent="0.25">
      <c r="B976" s="24" t="s">
        <v>135</v>
      </c>
      <c r="C976" s="25" t="s">
        <v>138</v>
      </c>
      <c r="D976" s="84">
        <v>39717</v>
      </c>
      <c r="E976" s="25" t="s">
        <v>179</v>
      </c>
      <c r="F976" s="25">
        <v>468</v>
      </c>
      <c r="G976" s="25">
        <v>11766</v>
      </c>
      <c r="H976" s="25">
        <v>4783</v>
      </c>
      <c r="I976" s="26">
        <v>6983</v>
      </c>
    </row>
    <row r="977" spans="2:9" x14ac:dyDescent="0.25">
      <c r="B977" s="27" t="s">
        <v>137</v>
      </c>
      <c r="C977" s="28" t="s">
        <v>138</v>
      </c>
      <c r="D977" s="85">
        <v>39749</v>
      </c>
      <c r="E977" s="28" t="s">
        <v>179</v>
      </c>
      <c r="F977" s="28">
        <v>273</v>
      </c>
      <c r="G977" s="28">
        <v>6134</v>
      </c>
      <c r="H977" s="28">
        <v>2686</v>
      </c>
      <c r="I977" s="29">
        <v>3448</v>
      </c>
    </row>
    <row r="978" spans="2:9" x14ac:dyDescent="0.25">
      <c r="B978" s="24" t="s">
        <v>132</v>
      </c>
      <c r="C978" s="25" t="s">
        <v>144</v>
      </c>
      <c r="D978" s="84">
        <v>39178</v>
      </c>
      <c r="E978" s="25" t="s">
        <v>179</v>
      </c>
      <c r="F978" s="25">
        <v>560</v>
      </c>
      <c r="G978" s="25">
        <v>9632</v>
      </c>
      <c r="H978" s="25">
        <v>4743</v>
      </c>
      <c r="I978" s="26">
        <v>4889</v>
      </c>
    </row>
    <row r="979" spans="2:9" x14ac:dyDescent="0.25">
      <c r="B979" s="27" t="s">
        <v>135</v>
      </c>
      <c r="C979" s="28" t="s">
        <v>144</v>
      </c>
      <c r="D979" s="85">
        <v>39192</v>
      </c>
      <c r="E979" s="28" t="s">
        <v>179</v>
      </c>
      <c r="F979" s="28">
        <v>540</v>
      </c>
      <c r="G979" s="28">
        <v>12863</v>
      </c>
      <c r="H979" s="28">
        <v>5519</v>
      </c>
      <c r="I979" s="29">
        <v>7344</v>
      </c>
    </row>
    <row r="980" spans="2:9" x14ac:dyDescent="0.25">
      <c r="B980" s="24" t="s">
        <v>137</v>
      </c>
      <c r="C980" s="25" t="s">
        <v>144</v>
      </c>
      <c r="D980" s="84">
        <v>39219</v>
      </c>
      <c r="E980" s="25" t="s">
        <v>179</v>
      </c>
      <c r="F980" s="25">
        <v>350</v>
      </c>
      <c r="G980" s="25">
        <v>7654</v>
      </c>
      <c r="H980" s="25">
        <v>3577</v>
      </c>
      <c r="I980" s="26">
        <v>4077</v>
      </c>
    </row>
    <row r="981" spans="2:9" x14ac:dyDescent="0.25">
      <c r="B981" s="27" t="s">
        <v>135</v>
      </c>
      <c r="C981" s="28" t="s">
        <v>144</v>
      </c>
      <c r="D981" s="85">
        <v>39234</v>
      </c>
      <c r="E981" s="28" t="s">
        <v>179</v>
      </c>
      <c r="F981" s="28">
        <v>750</v>
      </c>
      <c r="G981" s="28">
        <v>17288</v>
      </c>
      <c r="H981" s="28">
        <v>7665</v>
      </c>
      <c r="I981" s="29">
        <v>9623</v>
      </c>
    </row>
    <row r="982" spans="2:9" x14ac:dyDescent="0.25">
      <c r="B982" s="24" t="s">
        <v>137</v>
      </c>
      <c r="C982" s="25" t="s">
        <v>144</v>
      </c>
      <c r="D982" s="84">
        <v>39275</v>
      </c>
      <c r="E982" s="25" t="s">
        <v>179</v>
      </c>
      <c r="F982" s="25">
        <v>1080</v>
      </c>
      <c r="G982" s="25">
        <v>27259</v>
      </c>
      <c r="H982" s="25">
        <v>11038</v>
      </c>
      <c r="I982" s="26">
        <v>16221</v>
      </c>
    </row>
    <row r="983" spans="2:9" x14ac:dyDescent="0.25">
      <c r="B983" s="27" t="s">
        <v>132</v>
      </c>
      <c r="C983" s="28" t="s">
        <v>144</v>
      </c>
      <c r="D983" s="85">
        <v>39521</v>
      </c>
      <c r="E983" s="28" t="s">
        <v>179</v>
      </c>
      <c r="F983" s="28">
        <v>689</v>
      </c>
      <c r="G983" s="28">
        <v>11847</v>
      </c>
      <c r="H983" s="28">
        <v>5834</v>
      </c>
      <c r="I983" s="29">
        <v>6013</v>
      </c>
    </row>
    <row r="984" spans="2:9" x14ac:dyDescent="0.25">
      <c r="B984" s="24" t="s">
        <v>137</v>
      </c>
      <c r="C984" s="25" t="s">
        <v>144</v>
      </c>
      <c r="D984" s="84">
        <v>39555</v>
      </c>
      <c r="E984" s="25" t="s">
        <v>179</v>
      </c>
      <c r="F984" s="25">
        <v>431</v>
      </c>
      <c r="G984" s="25">
        <v>9414</v>
      </c>
      <c r="H984" s="25">
        <v>4400</v>
      </c>
      <c r="I984" s="26">
        <v>5014</v>
      </c>
    </row>
    <row r="985" spans="2:9" x14ac:dyDescent="0.25">
      <c r="B985" s="27" t="s">
        <v>137</v>
      </c>
      <c r="C985" s="28" t="s">
        <v>144</v>
      </c>
      <c r="D985" s="85">
        <v>39736</v>
      </c>
      <c r="E985" s="28" t="s">
        <v>179</v>
      </c>
      <c r="F985" s="28">
        <v>1328</v>
      </c>
      <c r="G985" s="28">
        <v>33529</v>
      </c>
      <c r="H985" s="28">
        <v>13577</v>
      </c>
      <c r="I985" s="29">
        <v>19952</v>
      </c>
    </row>
    <row r="986" spans="2:9" x14ac:dyDescent="0.25">
      <c r="B986" s="24" t="s">
        <v>135</v>
      </c>
      <c r="C986" s="25" t="s">
        <v>145</v>
      </c>
      <c r="D986" s="84">
        <v>39772</v>
      </c>
      <c r="E986" s="25" t="s">
        <v>179</v>
      </c>
      <c r="F986" s="25">
        <v>923</v>
      </c>
      <c r="G986" s="25">
        <v>21264</v>
      </c>
      <c r="H986" s="25">
        <v>9428</v>
      </c>
      <c r="I986" s="26">
        <v>11836</v>
      </c>
    </row>
    <row r="987" spans="2:9" x14ac:dyDescent="0.25">
      <c r="B987" s="27" t="s">
        <v>135</v>
      </c>
      <c r="C987" s="28" t="s">
        <v>145</v>
      </c>
      <c r="D987" s="85">
        <v>39773</v>
      </c>
      <c r="E987" s="28" t="s">
        <v>179</v>
      </c>
      <c r="F987" s="28">
        <v>664</v>
      </c>
      <c r="G987" s="28">
        <v>15821</v>
      </c>
      <c r="H987" s="28">
        <v>6788</v>
      </c>
      <c r="I987" s="29">
        <v>9033</v>
      </c>
    </row>
    <row r="988" spans="2:9" x14ac:dyDescent="0.25">
      <c r="B988" s="24" t="s">
        <v>132</v>
      </c>
      <c r="C988" s="25" t="s">
        <v>141</v>
      </c>
      <c r="D988" s="84">
        <v>39300</v>
      </c>
      <c r="E988" s="25" t="s">
        <v>165</v>
      </c>
      <c r="F988" s="25">
        <v>180</v>
      </c>
      <c r="G988" s="25">
        <v>3742</v>
      </c>
      <c r="H988" s="25">
        <v>1525</v>
      </c>
      <c r="I988" s="26">
        <v>2217</v>
      </c>
    </row>
    <row r="989" spans="2:9" x14ac:dyDescent="0.25">
      <c r="B989" s="27" t="s">
        <v>132</v>
      </c>
      <c r="C989" s="28" t="s">
        <v>141</v>
      </c>
      <c r="D989" s="85">
        <v>39673</v>
      </c>
      <c r="E989" s="28" t="s">
        <v>165</v>
      </c>
      <c r="F989" s="28">
        <v>216</v>
      </c>
      <c r="G989" s="28">
        <v>4490</v>
      </c>
      <c r="H989" s="28">
        <v>1830</v>
      </c>
      <c r="I989" s="29">
        <v>2660</v>
      </c>
    </row>
    <row r="990" spans="2:9" x14ac:dyDescent="0.25">
      <c r="B990" s="24" t="s">
        <v>137</v>
      </c>
      <c r="C990" s="25" t="s">
        <v>143</v>
      </c>
      <c r="D990" s="84">
        <v>39136</v>
      </c>
      <c r="E990" s="25" t="s">
        <v>165</v>
      </c>
      <c r="F990" s="25">
        <v>130</v>
      </c>
      <c r="G990" s="25">
        <v>2638</v>
      </c>
      <c r="H990" s="25">
        <v>1279</v>
      </c>
      <c r="I990" s="26">
        <v>1359</v>
      </c>
    </row>
    <row r="991" spans="2:9" x14ac:dyDescent="0.25">
      <c r="B991" s="27" t="s">
        <v>132</v>
      </c>
      <c r="C991" s="28" t="s">
        <v>143</v>
      </c>
      <c r="D991" s="85">
        <v>39254</v>
      </c>
      <c r="E991" s="28" t="s">
        <v>165</v>
      </c>
      <c r="F991" s="28">
        <v>480</v>
      </c>
      <c r="G991" s="28">
        <v>11170</v>
      </c>
      <c r="H991" s="28">
        <v>4906</v>
      </c>
      <c r="I991" s="29">
        <v>6264</v>
      </c>
    </row>
    <row r="992" spans="2:9" x14ac:dyDescent="0.25">
      <c r="B992" s="24" t="s">
        <v>132</v>
      </c>
      <c r="C992" s="25" t="s">
        <v>143</v>
      </c>
      <c r="D992" s="84">
        <v>39449</v>
      </c>
      <c r="E992" s="25" t="s">
        <v>165</v>
      </c>
      <c r="F992" s="25">
        <v>605</v>
      </c>
      <c r="G992" s="25">
        <v>14074</v>
      </c>
      <c r="H992" s="25">
        <v>6182</v>
      </c>
      <c r="I992" s="26">
        <v>7892</v>
      </c>
    </row>
    <row r="993" spans="2:9" x14ac:dyDescent="0.25">
      <c r="B993" s="27" t="s">
        <v>137</v>
      </c>
      <c r="C993" s="28" t="s">
        <v>143</v>
      </c>
      <c r="D993" s="85">
        <v>39723</v>
      </c>
      <c r="E993" s="28" t="s">
        <v>165</v>
      </c>
      <c r="F993" s="28">
        <v>164</v>
      </c>
      <c r="G993" s="28">
        <v>3324</v>
      </c>
      <c r="H993" s="28">
        <v>1612</v>
      </c>
      <c r="I993" s="29">
        <v>1712</v>
      </c>
    </row>
    <row r="994" spans="2:9" x14ac:dyDescent="0.25">
      <c r="B994" s="24" t="s">
        <v>135</v>
      </c>
      <c r="C994" s="25" t="s">
        <v>138</v>
      </c>
      <c r="D994" s="84">
        <v>39141</v>
      </c>
      <c r="E994" s="25" t="s">
        <v>165</v>
      </c>
      <c r="F994" s="25">
        <v>350</v>
      </c>
      <c r="G994" s="25">
        <v>7854</v>
      </c>
      <c r="H994" s="25">
        <v>3444</v>
      </c>
      <c r="I994" s="26">
        <v>4410</v>
      </c>
    </row>
    <row r="995" spans="2:9" x14ac:dyDescent="0.25">
      <c r="B995" s="27" t="s">
        <v>135</v>
      </c>
      <c r="C995" s="28" t="s">
        <v>138</v>
      </c>
      <c r="D995" s="85">
        <v>39721</v>
      </c>
      <c r="E995" s="28" t="s">
        <v>165</v>
      </c>
      <c r="F995" s="28">
        <v>273</v>
      </c>
      <c r="G995" s="28">
        <v>6126</v>
      </c>
      <c r="H995" s="28">
        <v>2686</v>
      </c>
      <c r="I995" s="29">
        <v>3440</v>
      </c>
    </row>
    <row r="996" spans="2:9" x14ac:dyDescent="0.25">
      <c r="B996" s="24" t="s">
        <v>135</v>
      </c>
      <c r="C996" s="25" t="s">
        <v>140</v>
      </c>
      <c r="D996" s="84">
        <v>39148</v>
      </c>
      <c r="E996" s="25" t="s">
        <v>166</v>
      </c>
      <c r="F996" s="25">
        <v>400</v>
      </c>
      <c r="G996" s="25">
        <v>8392</v>
      </c>
      <c r="H996" s="25">
        <v>3936</v>
      </c>
      <c r="I996" s="26">
        <v>4456</v>
      </c>
    </row>
    <row r="997" spans="2:9" x14ac:dyDescent="0.25">
      <c r="B997" s="27" t="s">
        <v>135</v>
      </c>
      <c r="C997" s="28" t="s">
        <v>140</v>
      </c>
      <c r="D997" s="85">
        <v>39752</v>
      </c>
      <c r="E997" s="28" t="s">
        <v>166</v>
      </c>
      <c r="F997" s="28">
        <v>320</v>
      </c>
      <c r="G997" s="28">
        <v>6714</v>
      </c>
      <c r="H997" s="28">
        <v>3149</v>
      </c>
      <c r="I997" s="29">
        <v>3565</v>
      </c>
    </row>
    <row r="998" spans="2:9" x14ac:dyDescent="0.25">
      <c r="B998" s="24" t="s">
        <v>132</v>
      </c>
      <c r="C998" s="25" t="s">
        <v>134</v>
      </c>
      <c r="D998" s="84">
        <v>39127</v>
      </c>
      <c r="E998" s="25" t="s">
        <v>166</v>
      </c>
      <c r="F998" s="25">
        <v>480</v>
      </c>
      <c r="G998" s="25">
        <v>10162</v>
      </c>
      <c r="H998" s="25">
        <v>4906</v>
      </c>
      <c r="I998" s="26">
        <v>5256</v>
      </c>
    </row>
    <row r="999" spans="2:9" x14ac:dyDescent="0.25">
      <c r="B999" s="27" t="s">
        <v>132</v>
      </c>
      <c r="C999" s="28" t="s">
        <v>134</v>
      </c>
      <c r="D999" s="85">
        <v>39675</v>
      </c>
      <c r="E999" s="28" t="s">
        <v>166</v>
      </c>
      <c r="F999" s="28">
        <v>350</v>
      </c>
      <c r="G999" s="28">
        <v>7418</v>
      </c>
      <c r="H999" s="28">
        <v>3581</v>
      </c>
      <c r="I999" s="29">
        <v>3837</v>
      </c>
    </row>
    <row r="1000" spans="2:9" x14ac:dyDescent="0.25">
      <c r="B1000" s="24" t="s">
        <v>137</v>
      </c>
      <c r="C1000" s="25" t="s">
        <v>136</v>
      </c>
      <c r="D1000" s="84">
        <v>39226</v>
      </c>
      <c r="E1000" s="25" t="s">
        <v>166</v>
      </c>
      <c r="F1000" s="25">
        <v>1040</v>
      </c>
      <c r="G1000" s="25">
        <v>23743</v>
      </c>
      <c r="H1000" s="25">
        <v>10629</v>
      </c>
      <c r="I1000" s="26">
        <v>13114</v>
      </c>
    </row>
    <row r="1001" spans="2:9" x14ac:dyDescent="0.25">
      <c r="B1001" s="27" t="s">
        <v>137</v>
      </c>
      <c r="C1001" s="28" t="s">
        <v>136</v>
      </c>
      <c r="D1001" s="85">
        <v>39771</v>
      </c>
      <c r="E1001" s="28" t="s">
        <v>166</v>
      </c>
      <c r="F1001" s="28">
        <v>1071</v>
      </c>
      <c r="G1001" s="28">
        <v>24455</v>
      </c>
      <c r="H1001" s="28">
        <v>10948</v>
      </c>
      <c r="I1001" s="29">
        <v>13507</v>
      </c>
    </row>
    <row r="1002" spans="2:9" x14ac:dyDescent="0.25">
      <c r="B1002" s="24" t="s">
        <v>137</v>
      </c>
      <c r="C1002" s="25" t="s">
        <v>138</v>
      </c>
      <c r="D1002" s="84">
        <v>39237</v>
      </c>
      <c r="E1002" s="25" t="s">
        <v>166</v>
      </c>
      <c r="F1002" s="25">
        <v>300</v>
      </c>
      <c r="G1002" s="25">
        <v>5532</v>
      </c>
      <c r="H1002" s="25">
        <v>2541</v>
      </c>
      <c r="I1002" s="26">
        <v>2991</v>
      </c>
    </row>
    <row r="1003" spans="2:9" x14ac:dyDescent="0.25">
      <c r="B1003" s="27" t="s">
        <v>137</v>
      </c>
      <c r="C1003" s="28" t="s">
        <v>138</v>
      </c>
      <c r="D1003" s="85">
        <v>39653</v>
      </c>
      <c r="E1003" s="28" t="s">
        <v>166</v>
      </c>
      <c r="F1003" s="28">
        <v>234</v>
      </c>
      <c r="G1003" s="28">
        <v>4315</v>
      </c>
      <c r="H1003" s="28">
        <v>1982</v>
      </c>
      <c r="I1003" s="29">
        <v>2333</v>
      </c>
    </row>
    <row r="1004" spans="2:9" x14ac:dyDescent="0.25">
      <c r="B1004" s="24" t="s">
        <v>137</v>
      </c>
      <c r="C1004" s="25" t="s">
        <v>140</v>
      </c>
      <c r="D1004" s="84">
        <v>39489</v>
      </c>
      <c r="E1004" s="25" t="s">
        <v>167</v>
      </c>
      <c r="F1004" s="25">
        <v>112</v>
      </c>
      <c r="G1004" s="25">
        <v>2398</v>
      </c>
      <c r="H1004" s="25">
        <v>1102</v>
      </c>
      <c r="I1004" s="26">
        <v>1296</v>
      </c>
    </row>
    <row r="1005" spans="2:9" x14ac:dyDescent="0.25">
      <c r="B1005" s="27" t="s">
        <v>132</v>
      </c>
      <c r="C1005" s="28" t="s">
        <v>141</v>
      </c>
      <c r="D1005" s="85">
        <v>39574</v>
      </c>
      <c r="E1005" s="28" t="s">
        <v>167</v>
      </c>
      <c r="F1005" s="28">
        <v>720</v>
      </c>
      <c r="G1005" s="28">
        <v>12874</v>
      </c>
      <c r="H1005" s="28">
        <v>6098</v>
      </c>
      <c r="I1005" s="29">
        <v>6776</v>
      </c>
    </row>
    <row r="1006" spans="2:9" x14ac:dyDescent="0.25">
      <c r="B1006" s="24" t="s">
        <v>132</v>
      </c>
      <c r="C1006" s="25" t="s">
        <v>142</v>
      </c>
      <c r="D1006" s="84">
        <v>39700</v>
      </c>
      <c r="E1006" s="25" t="s">
        <v>167</v>
      </c>
      <c r="F1006" s="25">
        <v>552</v>
      </c>
      <c r="G1006" s="25">
        <v>11603</v>
      </c>
      <c r="H1006" s="25">
        <v>5641</v>
      </c>
      <c r="I1006" s="26">
        <v>5962</v>
      </c>
    </row>
    <row r="1007" spans="2:9" x14ac:dyDescent="0.25">
      <c r="B1007" s="27" t="s">
        <v>135</v>
      </c>
      <c r="C1007" s="28" t="s">
        <v>138</v>
      </c>
      <c r="D1007" s="85">
        <v>39580</v>
      </c>
      <c r="E1007" s="28" t="s">
        <v>167</v>
      </c>
      <c r="F1007" s="28">
        <v>156</v>
      </c>
      <c r="G1007" s="28">
        <v>3462</v>
      </c>
      <c r="H1007" s="28">
        <v>1594</v>
      </c>
      <c r="I1007" s="29">
        <v>1868</v>
      </c>
    </row>
    <row r="1008" spans="2:9" x14ac:dyDescent="0.25">
      <c r="B1008" s="24" t="s">
        <v>132</v>
      </c>
      <c r="C1008" s="25" t="s">
        <v>139</v>
      </c>
      <c r="D1008" s="84">
        <v>39225</v>
      </c>
      <c r="E1008" s="25" t="s">
        <v>168</v>
      </c>
      <c r="F1008" s="25">
        <v>150</v>
      </c>
      <c r="G1008" s="25">
        <v>3614</v>
      </c>
      <c r="H1008" s="25">
        <v>1476</v>
      </c>
      <c r="I1008" s="26">
        <v>2138</v>
      </c>
    </row>
    <row r="1009" spans="2:9" x14ac:dyDescent="0.25">
      <c r="B1009" s="27" t="s">
        <v>137</v>
      </c>
      <c r="C1009" s="28" t="s">
        <v>139</v>
      </c>
      <c r="D1009" s="85">
        <v>39227</v>
      </c>
      <c r="E1009" s="28" t="s">
        <v>168</v>
      </c>
      <c r="F1009" s="28">
        <v>240</v>
      </c>
      <c r="G1009" s="28">
        <v>4910</v>
      </c>
      <c r="H1009" s="28">
        <v>2033</v>
      </c>
      <c r="I1009" s="29">
        <v>2877</v>
      </c>
    </row>
    <row r="1010" spans="2:9" x14ac:dyDescent="0.25">
      <c r="B1010" s="24" t="s">
        <v>132</v>
      </c>
      <c r="C1010" s="25" t="s">
        <v>139</v>
      </c>
      <c r="D1010" s="84">
        <v>39227</v>
      </c>
      <c r="E1010" s="25" t="s">
        <v>168</v>
      </c>
      <c r="F1010" s="25">
        <v>1200</v>
      </c>
      <c r="G1010" s="25">
        <v>26088</v>
      </c>
      <c r="H1010" s="25">
        <v>11808</v>
      </c>
      <c r="I1010" s="26">
        <v>14280</v>
      </c>
    </row>
    <row r="1011" spans="2:9" x14ac:dyDescent="0.25">
      <c r="B1011" s="27" t="s">
        <v>135</v>
      </c>
      <c r="C1011" s="28" t="s">
        <v>139</v>
      </c>
      <c r="D1011" s="85">
        <v>39302</v>
      </c>
      <c r="E1011" s="28" t="s">
        <v>168</v>
      </c>
      <c r="F1011" s="28">
        <v>280</v>
      </c>
      <c r="G1011" s="28">
        <v>5323</v>
      </c>
      <c r="H1011" s="28">
        <v>2372</v>
      </c>
      <c r="I1011" s="29">
        <v>2951</v>
      </c>
    </row>
    <row r="1012" spans="2:9" x14ac:dyDescent="0.25">
      <c r="B1012" s="24" t="s">
        <v>137</v>
      </c>
      <c r="C1012" s="25" t="s">
        <v>139</v>
      </c>
      <c r="D1012" s="84">
        <v>39318</v>
      </c>
      <c r="E1012" s="25" t="s">
        <v>168</v>
      </c>
      <c r="F1012" s="25">
        <v>500</v>
      </c>
      <c r="G1012" s="25">
        <v>11405</v>
      </c>
      <c r="H1012" s="25">
        <v>5110</v>
      </c>
      <c r="I1012" s="26">
        <v>6295</v>
      </c>
    </row>
    <row r="1013" spans="2:9" x14ac:dyDescent="0.25">
      <c r="B1013" s="27" t="s">
        <v>135</v>
      </c>
      <c r="C1013" s="28" t="s">
        <v>139</v>
      </c>
      <c r="D1013" s="85">
        <v>39428</v>
      </c>
      <c r="E1013" s="28" t="s">
        <v>168</v>
      </c>
      <c r="F1013" s="28">
        <v>800</v>
      </c>
      <c r="G1013" s="28">
        <v>16808</v>
      </c>
      <c r="H1013" s="28">
        <v>6776</v>
      </c>
      <c r="I1013" s="29">
        <v>10032</v>
      </c>
    </row>
    <row r="1014" spans="2:9" x14ac:dyDescent="0.25">
      <c r="B1014" s="24" t="s">
        <v>135</v>
      </c>
      <c r="C1014" s="25" t="s">
        <v>139</v>
      </c>
      <c r="D1014" s="84">
        <v>39546</v>
      </c>
      <c r="E1014" s="25" t="s">
        <v>168</v>
      </c>
      <c r="F1014" s="25">
        <v>252</v>
      </c>
      <c r="G1014" s="25">
        <v>4791</v>
      </c>
      <c r="H1014" s="25">
        <v>2135</v>
      </c>
      <c r="I1014" s="26">
        <v>2656</v>
      </c>
    </row>
    <row r="1015" spans="2:9" x14ac:dyDescent="0.25">
      <c r="B1015" s="27" t="s">
        <v>137</v>
      </c>
      <c r="C1015" s="28" t="s">
        <v>139</v>
      </c>
      <c r="D1015" s="85">
        <v>39590</v>
      </c>
      <c r="E1015" s="28" t="s">
        <v>168</v>
      </c>
      <c r="F1015" s="28">
        <v>216</v>
      </c>
      <c r="G1015" s="28">
        <v>4419</v>
      </c>
      <c r="H1015" s="28">
        <v>1830</v>
      </c>
      <c r="I1015" s="29">
        <v>2589</v>
      </c>
    </row>
    <row r="1016" spans="2:9" x14ac:dyDescent="0.25">
      <c r="B1016" s="24" t="s">
        <v>132</v>
      </c>
      <c r="C1016" s="25" t="s">
        <v>139</v>
      </c>
      <c r="D1016" s="84">
        <v>39664</v>
      </c>
      <c r="E1016" s="25" t="s">
        <v>168</v>
      </c>
      <c r="F1016" s="25">
        <v>135</v>
      </c>
      <c r="G1016" s="25">
        <v>3253</v>
      </c>
      <c r="H1016" s="25">
        <v>1328</v>
      </c>
      <c r="I1016" s="26">
        <v>1925</v>
      </c>
    </row>
    <row r="1017" spans="2:9" x14ac:dyDescent="0.25">
      <c r="B1017" s="27" t="s">
        <v>132</v>
      </c>
      <c r="C1017" s="28" t="s">
        <v>139</v>
      </c>
      <c r="D1017" s="85">
        <v>39716</v>
      </c>
      <c r="E1017" s="28" t="s">
        <v>168</v>
      </c>
      <c r="F1017" s="28">
        <v>1080</v>
      </c>
      <c r="G1017" s="28">
        <v>23479</v>
      </c>
      <c r="H1017" s="28">
        <v>10627</v>
      </c>
      <c r="I1017" s="29">
        <v>12852</v>
      </c>
    </row>
    <row r="1018" spans="2:9" x14ac:dyDescent="0.25">
      <c r="B1018" s="24" t="s">
        <v>135</v>
      </c>
      <c r="C1018" s="25" t="s">
        <v>139</v>
      </c>
      <c r="D1018" s="84">
        <v>39717</v>
      </c>
      <c r="E1018" s="25" t="s">
        <v>168</v>
      </c>
      <c r="F1018" s="25">
        <v>720</v>
      </c>
      <c r="G1018" s="25">
        <v>15127</v>
      </c>
      <c r="H1018" s="25">
        <v>6098</v>
      </c>
      <c r="I1018" s="26">
        <v>9029</v>
      </c>
    </row>
    <row r="1019" spans="2:9" x14ac:dyDescent="0.25">
      <c r="B1019" s="27" t="s">
        <v>137</v>
      </c>
      <c r="C1019" s="28" t="s">
        <v>139</v>
      </c>
      <c r="D1019" s="85">
        <v>39724</v>
      </c>
      <c r="E1019" s="28" t="s">
        <v>168</v>
      </c>
      <c r="F1019" s="28">
        <v>450</v>
      </c>
      <c r="G1019" s="28">
        <v>10265</v>
      </c>
      <c r="H1019" s="28">
        <v>4599</v>
      </c>
      <c r="I1019" s="29">
        <v>5666</v>
      </c>
    </row>
    <row r="1020" spans="2:9" x14ac:dyDescent="0.25">
      <c r="B1020" s="24" t="s">
        <v>137</v>
      </c>
      <c r="C1020" s="25" t="s">
        <v>133</v>
      </c>
      <c r="D1020" s="84">
        <v>39097</v>
      </c>
      <c r="E1020" s="25" t="s">
        <v>168</v>
      </c>
      <c r="F1020" s="25">
        <v>120</v>
      </c>
      <c r="G1020" s="25">
        <v>2296</v>
      </c>
      <c r="H1020" s="25">
        <v>1016</v>
      </c>
      <c r="I1020" s="26">
        <v>1280</v>
      </c>
    </row>
    <row r="1021" spans="2:9" x14ac:dyDescent="0.25">
      <c r="B1021" s="27" t="s">
        <v>132</v>
      </c>
      <c r="C1021" s="28" t="s">
        <v>133</v>
      </c>
      <c r="D1021" s="85">
        <v>39176</v>
      </c>
      <c r="E1021" s="28" t="s">
        <v>168</v>
      </c>
      <c r="F1021" s="28">
        <v>300</v>
      </c>
      <c r="G1021" s="28">
        <v>6177</v>
      </c>
      <c r="H1021" s="28">
        <v>2541</v>
      </c>
      <c r="I1021" s="29">
        <v>3636</v>
      </c>
    </row>
    <row r="1022" spans="2:9" x14ac:dyDescent="0.25">
      <c r="B1022" s="24" t="s">
        <v>132</v>
      </c>
      <c r="C1022" s="25" t="s">
        <v>133</v>
      </c>
      <c r="D1022" s="84">
        <v>39211</v>
      </c>
      <c r="E1022" s="25" t="s">
        <v>168</v>
      </c>
      <c r="F1022" s="25">
        <v>650</v>
      </c>
      <c r="G1022" s="25">
        <v>16348</v>
      </c>
      <c r="H1022" s="25">
        <v>6643</v>
      </c>
      <c r="I1022" s="26">
        <v>9705</v>
      </c>
    </row>
    <row r="1023" spans="2:9" x14ac:dyDescent="0.25">
      <c r="B1023" s="27" t="s">
        <v>137</v>
      </c>
      <c r="C1023" s="28" t="s">
        <v>133</v>
      </c>
      <c r="D1023" s="85">
        <v>39232</v>
      </c>
      <c r="E1023" s="28" t="s">
        <v>168</v>
      </c>
      <c r="F1023" s="28">
        <v>140</v>
      </c>
      <c r="G1023" s="28">
        <v>3168</v>
      </c>
      <c r="H1023" s="28">
        <v>1378</v>
      </c>
      <c r="I1023" s="29">
        <v>1790</v>
      </c>
    </row>
    <row r="1024" spans="2:9" x14ac:dyDescent="0.25">
      <c r="B1024" s="24" t="s">
        <v>132</v>
      </c>
      <c r="C1024" s="25" t="s">
        <v>133</v>
      </c>
      <c r="D1024" s="84">
        <v>39483</v>
      </c>
      <c r="E1024" s="25" t="s">
        <v>168</v>
      </c>
      <c r="F1024" s="25">
        <v>559</v>
      </c>
      <c r="G1024" s="25">
        <v>14059</v>
      </c>
      <c r="H1024" s="25">
        <v>5713</v>
      </c>
      <c r="I1024" s="26">
        <v>8346</v>
      </c>
    </row>
    <row r="1025" spans="2:9" x14ac:dyDescent="0.25">
      <c r="B1025" s="27" t="s">
        <v>132</v>
      </c>
      <c r="C1025" s="28" t="s">
        <v>133</v>
      </c>
      <c r="D1025" s="85">
        <v>39737</v>
      </c>
      <c r="E1025" s="28" t="s">
        <v>168</v>
      </c>
      <c r="F1025" s="28">
        <v>258</v>
      </c>
      <c r="G1025" s="28">
        <v>5312</v>
      </c>
      <c r="H1025" s="28">
        <v>2185</v>
      </c>
      <c r="I1025" s="29">
        <v>3127</v>
      </c>
    </row>
    <row r="1026" spans="2:9" x14ac:dyDescent="0.25">
      <c r="B1026" s="24" t="s">
        <v>137</v>
      </c>
      <c r="C1026" s="25" t="s">
        <v>133</v>
      </c>
      <c r="D1026" s="84">
        <v>39741</v>
      </c>
      <c r="E1026" s="25" t="s">
        <v>168</v>
      </c>
      <c r="F1026" s="25">
        <v>120</v>
      </c>
      <c r="G1026" s="25">
        <v>2724</v>
      </c>
      <c r="H1026" s="25">
        <v>1185</v>
      </c>
      <c r="I1026" s="26">
        <v>1539</v>
      </c>
    </row>
    <row r="1027" spans="2:9" x14ac:dyDescent="0.25">
      <c r="B1027" s="27" t="s">
        <v>137</v>
      </c>
      <c r="C1027" s="28" t="s">
        <v>133</v>
      </c>
      <c r="D1027" s="85">
        <v>39771</v>
      </c>
      <c r="E1027" s="28" t="s">
        <v>168</v>
      </c>
      <c r="F1027" s="28">
        <v>103</v>
      </c>
      <c r="G1027" s="28">
        <v>1975</v>
      </c>
      <c r="H1027" s="28">
        <v>874</v>
      </c>
      <c r="I1027" s="29">
        <v>1101</v>
      </c>
    </row>
    <row r="1028" spans="2:9" x14ac:dyDescent="0.25">
      <c r="B1028" s="24" t="s">
        <v>135</v>
      </c>
      <c r="C1028" s="25" t="s">
        <v>140</v>
      </c>
      <c r="D1028" s="84">
        <v>39297</v>
      </c>
      <c r="E1028" s="25" t="s">
        <v>168</v>
      </c>
      <c r="F1028" s="25">
        <v>1040</v>
      </c>
      <c r="G1028" s="25">
        <v>23847</v>
      </c>
      <c r="H1028" s="25">
        <v>10629</v>
      </c>
      <c r="I1028" s="26">
        <v>13218</v>
      </c>
    </row>
    <row r="1029" spans="2:9" x14ac:dyDescent="0.25">
      <c r="B1029" s="27" t="s">
        <v>135</v>
      </c>
      <c r="C1029" s="28" t="s">
        <v>140</v>
      </c>
      <c r="D1029" s="85">
        <v>39532</v>
      </c>
      <c r="E1029" s="28" t="s">
        <v>168</v>
      </c>
      <c r="F1029" s="28">
        <v>832</v>
      </c>
      <c r="G1029" s="28">
        <v>19078</v>
      </c>
      <c r="H1029" s="28">
        <v>8503</v>
      </c>
      <c r="I1029" s="29">
        <v>10575</v>
      </c>
    </row>
    <row r="1030" spans="2:9" x14ac:dyDescent="0.25">
      <c r="B1030" s="24" t="s">
        <v>132</v>
      </c>
      <c r="C1030" s="25" t="s">
        <v>141</v>
      </c>
      <c r="D1030" s="84">
        <v>39085</v>
      </c>
      <c r="E1030" s="25" t="s">
        <v>168</v>
      </c>
      <c r="F1030" s="25">
        <v>800</v>
      </c>
      <c r="G1030" s="25">
        <v>14408</v>
      </c>
      <c r="H1030" s="25">
        <v>6776</v>
      </c>
      <c r="I1030" s="26">
        <v>7632</v>
      </c>
    </row>
    <row r="1031" spans="2:9" x14ac:dyDescent="0.25">
      <c r="B1031" s="27" t="s">
        <v>137</v>
      </c>
      <c r="C1031" s="28" t="s">
        <v>141</v>
      </c>
      <c r="D1031" s="85">
        <v>39237</v>
      </c>
      <c r="E1031" s="28" t="s">
        <v>168</v>
      </c>
      <c r="F1031" s="28">
        <v>260</v>
      </c>
      <c r="G1031" s="28">
        <v>6165</v>
      </c>
      <c r="H1031" s="28">
        <v>2558</v>
      </c>
      <c r="I1031" s="29">
        <v>3607</v>
      </c>
    </row>
    <row r="1032" spans="2:9" x14ac:dyDescent="0.25">
      <c r="B1032" s="24" t="s">
        <v>135</v>
      </c>
      <c r="C1032" s="25" t="s">
        <v>141</v>
      </c>
      <c r="D1032" s="84">
        <v>39246</v>
      </c>
      <c r="E1032" s="25" t="s">
        <v>168</v>
      </c>
      <c r="F1032" s="25">
        <v>280</v>
      </c>
      <c r="G1032" s="25">
        <v>5496</v>
      </c>
      <c r="H1032" s="25">
        <v>2372</v>
      </c>
      <c r="I1032" s="26">
        <v>3124</v>
      </c>
    </row>
    <row r="1033" spans="2:9" x14ac:dyDescent="0.25">
      <c r="B1033" s="27" t="s">
        <v>137</v>
      </c>
      <c r="C1033" s="28" t="s">
        <v>141</v>
      </c>
      <c r="D1033" s="85">
        <v>39276</v>
      </c>
      <c r="E1033" s="28" t="s">
        <v>168</v>
      </c>
      <c r="F1033" s="28">
        <v>720</v>
      </c>
      <c r="G1033" s="28">
        <v>15998</v>
      </c>
      <c r="H1033" s="28">
        <v>7085</v>
      </c>
      <c r="I1033" s="29">
        <v>8913</v>
      </c>
    </row>
    <row r="1034" spans="2:9" x14ac:dyDescent="0.25">
      <c r="B1034" s="24" t="s">
        <v>132</v>
      </c>
      <c r="C1034" s="25" t="s">
        <v>141</v>
      </c>
      <c r="D1034" s="84">
        <v>39332</v>
      </c>
      <c r="E1034" s="25" t="s">
        <v>168</v>
      </c>
      <c r="F1034" s="25">
        <v>240</v>
      </c>
      <c r="G1034" s="25">
        <v>4560</v>
      </c>
      <c r="H1034" s="25">
        <v>2033</v>
      </c>
      <c r="I1034" s="26">
        <v>2527</v>
      </c>
    </row>
    <row r="1035" spans="2:9" x14ac:dyDescent="0.25">
      <c r="B1035" s="27" t="s">
        <v>135</v>
      </c>
      <c r="C1035" s="28" t="s">
        <v>141</v>
      </c>
      <c r="D1035" s="85">
        <v>39336</v>
      </c>
      <c r="E1035" s="28" t="s">
        <v>168</v>
      </c>
      <c r="F1035" s="28">
        <v>600</v>
      </c>
      <c r="G1035" s="28">
        <v>12282</v>
      </c>
      <c r="H1035" s="28">
        <v>5904</v>
      </c>
      <c r="I1035" s="29">
        <v>6378</v>
      </c>
    </row>
    <row r="1036" spans="2:9" x14ac:dyDescent="0.25">
      <c r="B1036" s="24" t="s">
        <v>135</v>
      </c>
      <c r="C1036" s="25" t="s">
        <v>141</v>
      </c>
      <c r="D1036" s="84">
        <v>39349</v>
      </c>
      <c r="E1036" s="25" t="s">
        <v>168</v>
      </c>
      <c r="F1036" s="25">
        <v>400</v>
      </c>
      <c r="G1036" s="25">
        <v>8368</v>
      </c>
      <c r="H1036" s="25">
        <v>3388</v>
      </c>
      <c r="I1036" s="26">
        <v>4980</v>
      </c>
    </row>
    <row r="1037" spans="2:9" x14ac:dyDescent="0.25">
      <c r="B1037" s="27" t="s">
        <v>137</v>
      </c>
      <c r="C1037" s="28" t="s">
        <v>141</v>
      </c>
      <c r="D1037" s="85">
        <v>39427</v>
      </c>
      <c r="E1037" s="28" t="s">
        <v>168</v>
      </c>
      <c r="F1037" s="28">
        <v>900</v>
      </c>
      <c r="G1037" s="28">
        <v>20349</v>
      </c>
      <c r="H1037" s="28">
        <v>8856</v>
      </c>
      <c r="I1037" s="29">
        <v>11493</v>
      </c>
    </row>
    <row r="1038" spans="2:9" x14ac:dyDescent="0.25">
      <c r="B1038" s="24" t="s">
        <v>137</v>
      </c>
      <c r="C1038" s="25" t="s">
        <v>141</v>
      </c>
      <c r="D1038" s="84">
        <v>39435</v>
      </c>
      <c r="E1038" s="25" t="s">
        <v>168</v>
      </c>
      <c r="F1038" s="25">
        <v>600</v>
      </c>
      <c r="G1038" s="25">
        <v>13206</v>
      </c>
      <c r="H1038" s="25">
        <v>5904</v>
      </c>
      <c r="I1038" s="26">
        <v>7302</v>
      </c>
    </row>
    <row r="1039" spans="2:9" x14ac:dyDescent="0.25">
      <c r="B1039" s="27" t="s">
        <v>135</v>
      </c>
      <c r="C1039" s="28" t="s">
        <v>141</v>
      </c>
      <c r="D1039" s="85">
        <v>39569</v>
      </c>
      <c r="E1039" s="28" t="s">
        <v>168</v>
      </c>
      <c r="F1039" s="28">
        <v>480</v>
      </c>
      <c r="G1039" s="28">
        <v>10042</v>
      </c>
      <c r="H1039" s="28">
        <v>4066</v>
      </c>
      <c r="I1039" s="29">
        <v>5976</v>
      </c>
    </row>
    <row r="1040" spans="2:9" x14ac:dyDescent="0.25">
      <c r="B1040" s="24" t="s">
        <v>137</v>
      </c>
      <c r="C1040" s="25" t="s">
        <v>141</v>
      </c>
      <c r="D1040" s="84">
        <v>39580</v>
      </c>
      <c r="E1040" s="25" t="s">
        <v>168</v>
      </c>
      <c r="F1040" s="25">
        <v>1080</v>
      </c>
      <c r="G1040" s="25">
        <v>24419</v>
      </c>
      <c r="H1040" s="25">
        <v>10627</v>
      </c>
      <c r="I1040" s="26">
        <v>13792</v>
      </c>
    </row>
    <row r="1041" spans="2:9" x14ac:dyDescent="0.25">
      <c r="B1041" s="27" t="s">
        <v>132</v>
      </c>
      <c r="C1041" s="28" t="s">
        <v>141</v>
      </c>
      <c r="D1041" s="85">
        <v>39583</v>
      </c>
      <c r="E1041" s="28" t="s">
        <v>168</v>
      </c>
      <c r="F1041" s="28">
        <v>960</v>
      </c>
      <c r="G1041" s="28">
        <v>17290</v>
      </c>
      <c r="H1041" s="28">
        <v>8131</v>
      </c>
      <c r="I1041" s="29">
        <v>9159</v>
      </c>
    </row>
    <row r="1042" spans="2:9" x14ac:dyDescent="0.25">
      <c r="B1042" s="24" t="s">
        <v>132</v>
      </c>
      <c r="C1042" s="25" t="s">
        <v>141</v>
      </c>
      <c r="D1042" s="84">
        <v>39596</v>
      </c>
      <c r="E1042" s="25" t="s">
        <v>168</v>
      </c>
      <c r="F1042" s="25">
        <v>288</v>
      </c>
      <c r="G1042" s="25">
        <v>5472</v>
      </c>
      <c r="H1042" s="25">
        <v>2440</v>
      </c>
      <c r="I1042" s="26">
        <v>3032</v>
      </c>
    </row>
    <row r="1043" spans="2:9" x14ac:dyDescent="0.25">
      <c r="B1043" s="27" t="s">
        <v>135</v>
      </c>
      <c r="C1043" s="28" t="s">
        <v>141</v>
      </c>
      <c r="D1043" s="85">
        <v>39652</v>
      </c>
      <c r="E1043" s="28" t="s">
        <v>168</v>
      </c>
      <c r="F1043" s="28">
        <v>720</v>
      </c>
      <c r="G1043" s="28">
        <v>14738</v>
      </c>
      <c r="H1043" s="28">
        <v>7085</v>
      </c>
      <c r="I1043" s="29">
        <v>7653</v>
      </c>
    </row>
    <row r="1044" spans="2:9" x14ac:dyDescent="0.25">
      <c r="B1044" s="24" t="s">
        <v>137</v>
      </c>
      <c r="C1044" s="25" t="s">
        <v>141</v>
      </c>
      <c r="D1044" s="84">
        <v>39673</v>
      </c>
      <c r="E1044" s="25" t="s">
        <v>168</v>
      </c>
      <c r="F1044" s="25">
        <v>720</v>
      </c>
      <c r="G1044" s="25">
        <v>15847</v>
      </c>
      <c r="H1044" s="25">
        <v>7085</v>
      </c>
      <c r="I1044" s="26">
        <v>8762</v>
      </c>
    </row>
    <row r="1045" spans="2:9" x14ac:dyDescent="0.25">
      <c r="B1045" s="27" t="s">
        <v>137</v>
      </c>
      <c r="C1045" s="28" t="s">
        <v>141</v>
      </c>
      <c r="D1045" s="85">
        <v>39695</v>
      </c>
      <c r="E1045" s="28" t="s">
        <v>168</v>
      </c>
      <c r="F1045" s="28">
        <v>312</v>
      </c>
      <c r="G1045" s="28">
        <v>7398</v>
      </c>
      <c r="H1045" s="28">
        <v>3070</v>
      </c>
      <c r="I1045" s="29">
        <v>4328</v>
      </c>
    </row>
    <row r="1046" spans="2:9" x14ac:dyDescent="0.25">
      <c r="B1046" s="24" t="s">
        <v>135</v>
      </c>
      <c r="C1046" s="25" t="s">
        <v>141</v>
      </c>
      <c r="D1046" s="84">
        <v>39758</v>
      </c>
      <c r="E1046" s="25" t="s">
        <v>168</v>
      </c>
      <c r="F1046" s="25">
        <v>336</v>
      </c>
      <c r="G1046" s="25">
        <v>6595</v>
      </c>
      <c r="H1046" s="25">
        <v>2846</v>
      </c>
      <c r="I1046" s="26">
        <v>3749</v>
      </c>
    </row>
    <row r="1047" spans="2:9" x14ac:dyDescent="0.25">
      <c r="B1047" s="27" t="s">
        <v>137</v>
      </c>
      <c r="C1047" s="28" t="s">
        <v>141</v>
      </c>
      <c r="D1047" s="85">
        <v>39799</v>
      </c>
      <c r="E1047" s="28" t="s">
        <v>168</v>
      </c>
      <c r="F1047" s="28">
        <v>864</v>
      </c>
      <c r="G1047" s="28">
        <v>19198</v>
      </c>
      <c r="H1047" s="28">
        <v>8502</v>
      </c>
      <c r="I1047" s="29">
        <v>10696</v>
      </c>
    </row>
    <row r="1048" spans="2:9" x14ac:dyDescent="0.25">
      <c r="B1048" s="24" t="s">
        <v>137</v>
      </c>
      <c r="C1048" s="25" t="s">
        <v>134</v>
      </c>
      <c r="D1048" s="84">
        <v>39120</v>
      </c>
      <c r="E1048" s="25" t="s">
        <v>168</v>
      </c>
      <c r="F1048" s="25">
        <v>150</v>
      </c>
      <c r="G1048" s="25">
        <v>2973</v>
      </c>
      <c r="H1048" s="25">
        <v>1271</v>
      </c>
      <c r="I1048" s="26">
        <v>1702</v>
      </c>
    </row>
    <row r="1049" spans="2:9" x14ac:dyDescent="0.25">
      <c r="B1049" s="27" t="s">
        <v>135</v>
      </c>
      <c r="C1049" s="28" t="s">
        <v>134</v>
      </c>
      <c r="D1049" s="85">
        <v>39218</v>
      </c>
      <c r="E1049" s="28" t="s">
        <v>168</v>
      </c>
      <c r="F1049" s="28">
        <v>540</v>
      </c>
      <c r="G1049" s="28">
        <v>11394</v>
      </c>
      <c r="H1049" s="28">
        <v>5314</v>
      </c>
      <c r="I1049" s="29">
        <v>6080</v>
      </c>
    </row>
    <row r="1050" spans="2:9" x14ac:dyDescent="0.25">
      <c r="B1050" s="24" t="s">
        <v>137</v>
      </c>
      <c r="C1050" s="25" t="s">
        <v>134</v>
      </c>
      <c r="D1050" s="84">
        <v>39331</v>
      </c>
      <c r="E1050" s="25" t="s">
        <v>168</v>
      </c>
      <c r="F1050" s="25">
        <v>70</v>
      </c>
      <c r="G1050" s="25">
        <v>1783</v>
      </c>
      <c r="H1050" s="25">
        <v>715</v>
      </c>
      <c r="I1050" s="26">
        <v>1068</v>
      </c>
    </row>
    <row r="1051" spans="2:9" x14ac:dyDescent="0.25">
      <c r="B1051" s="27" t="s">
        <v>137</v>
      </c>
      <c r="C1051" s="28" t="s">
        <v>134</v>
      </c>
      <c r="D1051" s="85">
        <v>39331</v>
      </c>
      <c r="E1051" s="28" t="s">
        <v>168</v>
      </c>
      <c r="F1051" s="28">
        <v>140</v>
      </c>
      <c r="G1051" s="28">
        <v>2570</v>
      </c>
      <c r="H1051" s="28">
        <v>1186</v>
      </c>
      <c r="I1051" s="29">
        <v>1384</v>
      </c>
    </row>
    <row r="1052" spans="2:9" x14ac:dyDescent="0.25">
      <c r="B1052" s="24" t="s">
        <v>137</v>
      </c>
      <c r="C1052" s="25" t="s">
        <v>134</v>
      </c>
      <c r="D1052" s="84">
        <v>39461</v>
      </c>
      <c r="E1052" s="25" t="s">
        <v>168</v>
      </c>
      <c r="F1052" s="25">
        <v>102</v>
      </c>
      <c r="G1052" s="25">
        <v>1876</v>
      </c>
      <c r="H1052" s="25">
        <v>866</v>
      </c>
      <c r="I1052" s="26">
        <v>1010</v>
      </c>
    </row>
    <row r="1053" spans="2:9" x14ac:dyDescent="0.25">
      <c r="B1053" s="27" t="s">
        <v>137</v>
      </c>
      <c r="C1053" s="28" t="s">
        <v>134</v>
      </c>
      <c r="D1053" s="85">
        <v>39554</v>
      </c>
      <c r="E1053" s="28" t="s">
        <v>168</v>
      </c>
      <c r="F1053" s="28">
        <v>51</v>
      </c>
      <c r="G1053" s="28">
        <v>1302</v>
      </c>
      <c r="H1053" s="28">
        <v>522</v>
      </c>
      <c r="I1053" s="29">
        <v>780</v>
      </c>
    </row>
    <row r="1054" spans="2:9" x14ac:dyDescent="0.25">
      <c r="B1054" s="24" t="s">
        <v>135</v>
      </c>
      <c r="C1054" s="25" t="s">
        <v>134</v>
      </c>
      <c r="D1054" s="84">
        <v>39589</v>
      </c>
      <c r="E1054" s="25" t="s">
        <v>168</v>
      </c>
      <c r="F1054" s="25">
        <v>394</v>
      </c>
      <c r="G1054" s="25">
        <v>8318</v>
      </c>
      <c r="H1054" s="25">
        <v>3879</v>
      </c>
      <c r="I1054" s="26">
        <v>4439</v>
      </c>
    </row>
    <row r="1055" spans="2:9" x14ac:dyDescent="0.25">
      <c r="B1055" s="27" t="s">
        <v>137</v>
      </c>
      <c r="C1055" s="28" t="s">
        <v>134</v>
      </c>
      <c r="D1055" s="85">
        <v>39727</v>
      </c>
      <c r="E1055" s="28" t="s">
        <v>168</v>
      </c>
      <c r="F1055" s="28">
        <v>110</v>
      </c>
      <c r="G1055" s="28">
        <v>2170</v>
      </c>
      <c r="H1055" s="28">
        <v>928</v>
      </c>
      <c r="I1055" s="29">
        <v>1242</v>
      </c>
    </row>
    <row r="1056" spans="2:9" x14ac:dyDescent="0.25">
      <c r="B1056" s="24" t="s">
        <v>137</v>
      </c>
      <c r="C1056" s="25" t="s">
        <v>142</v>
      </c>
      <c r="D1056" s="84">
        <v>39084</v>
      </c>
      <c r="E1056" s="25" t="s">
        <v>168</v>
      </c>
      <c r="F1056" s="25">
        <v>140</v>
      </c>
      <c r="G1056" s="25">
        <v>2628</v>
      </c>
      <c r="H1056" s="25">
        <v>1186</v>
      </c>
      <c r="I1056" s="26">
        <v>1442</v>
      </c>
    </row>
    <row r="1057" spans="2:9" x14ac:dyDescent="0.25">
      <c r="B1057" s="27" t="s">
        <v>135</v>
      </c>
      <c r="C1057" s="28" t="s">
        <v>142</v>
      </c>
      <c r="D1057" s="85">
        <v>39140</v>
      </c>
      <c r="E1057" s="28" t="s">
        <v>168</v>
      </c>
      <c r="F1057" s="28">
        <v>50</v>
      </c>
      <c r="G1057" s="28">
        <v>1110</v>
      </c>
      <c r="H1057" s="28">
        <v>492</v>
      </c>
      <c r="I1057" s="29">
        <v>618</v>
      </c>
    </row>
    <row r="1058" spans="2:9" x14ac:dyDescent="0.25">
      <c r="B1058" s="24" t="s">
        <v>132</v>
      </c>
      <c r="C1058" s="25" t="s">
        <v>142</v>
      </c>
      <c r="D1058" s="84">
        <v>39146</v>
      </c>
      <c r="E1058" s="25" t="s">
        <v>168</v>
      </c>
      <c r="F1058" s="25">
        <v>800</v>
      </c>
      <c r="G1058" s="25">
        <v>14216</v>
      </c>
      <c r="H1058" s="25">
        <v>6776</v>
      </c>
      <c r="I1058" s="26">
        <v>7440</v>
      </c>
    </row>
    <row r="1059" spans="2:9" x14ac:dyDescent="0.25">
      <c r="B1059" s="27" t="s">
        <v>135</v>
      </c>
      <c r="C1059" s="28" t="s">
        <v>142</v>
      </c>
      <c r="D1059" s="85">
        <v>39160</v>
      </c>
      <c r="E1059" s="28" t="s">
        <v>168</v>
      </c>
      <c r="F1059" s="28">
        <v>240</v>
      </c>
      <c r="G1059" s="28">
        <v>4766</v>
      </c>
      <c r="H1059" s="28">
        <v>2033</v>
      </c>
      <c r="I1059" s="29">
        <v>2733</v>
      </c>
    </row>
    <row r="1060" spans="2:9" x14ac:dyDescent="0.25">
      <c r="B1060" s="24" t="s">
        <v>137</v>
      </c>
      <c r="C1060" s="25" t="s">
        <v>142</v>
      </c>
      <c r="D1060" s="84">
        <v>39196</v>
      </c>
      <c r="E1060" s="25" t="s">
        <v>168</v>
      </c>
      <c r="F1060" s="25">
        <v>400</v>
      </c>
      <c r="G1060" s="25">
        <v>9156</v>
      </c>
      <c r="H1060" s="25">
        <v>4088</v>
      </c>
      <c r="I1060" s="26">
        <v>5068</v>
      </c>
    </row>
    <row r="1061" spans="2:9" x14ac:dyDescent="0.25">
      <c r="B1061" s="27" t="s">
        <v>135</v>
      </c>
      <c r="C1061" s="28" t="s">
        <v>142</v>
      </c>
      <c r="D1061" s="85">
        <v>39205</v>
      </c>
      <c r="E1061" s="28" t="s">
        <v>168</v>
      </c>
      <c r="F1061" s="28">
        <v>630</v>
      </c>
      <c r="G1061" s="28">
        <v>11346</v>
      </c>
      <c r="H1061" s="28">
        <v>5336</v>
      </c>
      <c r="I1061" s="29">
        <v>6010</v>
      </c>
    </row>
    <row r="1062" spans="2:9" x14ac:dyDescent="0.25">
      <c r="B1062" s="24" t="s">
        <v>135</v>
      </c>
      <c r="C1062" s="25" t="s">
        <v>142</v>
      </c>
      <c r="D1062" s="84">
        <v>39246</v>
      </c>
      <c r="E1062" s="25" t="s">
        <v>168</v>
      </c>
      <c r="F1062" s="25">
        <v>450</v>
      </c>
      <c r="G1062" s="25">
        <v>9796</v>
      </c>
      <c r="H1062" s="25">
        <v>4599</v>
      </c>
      <c r="I1062" s="26">
        <v>5197</v>
      </c>
    </row>
    <row r="1063" spans="2:9" x14ac:dyDescent="0.25">
      <c r="B1063" s="27" t="s">
        <v>135</v>
      </c>
      <c r="C1063" s="28" t="s">
        <v>142</v>
      </c>
      <c r="D1063" s="85">
        <v>39267</v>
      </c>
      <c r="E1063" s="28" t="s">
        <v>168</v>
      </c>
      <c r="F1063" s="28">
        <v>720</v>
      </c>
      <c r="G1063" s="28">
        <v>15674</v>
      </c>
      <c r="H1063" s="28">
        <v>7085</v>
      </c>
      <c r="I1063" s="29">
        <v>8589</v>
      </c>
    </row>
    <row r="1064" spans="2:9" x14ac:dyDescent="0.25">
      <c r="B1064" s="24" t="s">
        <v>137</v>
      </c>
      <c r="C1064" s="25" t="s">
        <v>142</v>
      </c>
      <c r="D1064" s="84">
        <v>39272</v>
      </c>
      <c r="E1064" s="25" t="s">
        <v>168</v>
      </c>
      <c r="F1064" s="25">
        <v>600</v>
      </c>
      <c r="G1064" s="25">
        <v>12456</v>
      </c>
      <c r="H1064" s="25">
        <v>6132</v>
      </c>
      <c r="I1064" s="26">
        <v>6324</v>
      </c>
    </row>
    <row r="1065" spans="2:9" x14ac:dyDescent="0.25">
      <c r="B1065" s="27" t="s">
        <v>135</v>
      </c>
      <c r="C1065" s="28" t="s">
        <v>142</v>
      </c>
      <c r="D1065" s="85">
        <v>39281</v>
      </c>
      <c r="E1065" s="28" t="s">
        <v>168</v>
      </c>
      <c r="F1065" s="28">
        <v>260</v>
      </c>
      <c r="G1065" s="28">
        <v>5213</v>
      </c>
      <c r="H1065" s="28">
        <v>2202</v>
      </c>
      <c r="I1065" s="29">
        <v>3011</v>
      </c>
    </row>
    <row r="1066" spans="2:9" x14ac:dyDescent="0.25">
      <c r="B1066" s="24" t="s">
        <v>135</v>
      </c>
      <c r="C1066" s="25" t="s">
        <v>142</v>
      </c>
      <c r="D1066" s="84">
        <v>39343</v>
      </c>
      <c r="E1066" s="25" t="s">
        <v>168</v>
      </c>
      <c r="F1066" s="25">
        <v>600</v>
      </c>
      <c r="G1066" s="25">
        <v>15060</v>
      </c>
      <c r="H1066" s="25">
        <v>6132</v>
      </c>
      <c r="I1066" s="26">
        <v>8928</v>
      </c>
    </row>
    <row r="1067" spans="2:9" x14ac:dyDescent="0.25">
      <c r="B1067" s="27" t="s">
        <v>135</v>
      </c>
      <c r="C1067" s="28" t="s">
        <v>142</v>
      </c>
      <c r="D1067" s="85">
        <v>39484</v>
      </c>
      <c r="E1067" s="28" t="s">
        <v>168</v>
      </c>
      <c r="F1067" s="28">
        <v>552</v>
      </c>
      <c r="G1067" s="28">
        <v>13855</v>
      </c>
      <c r="H1067" s="28">
        <v>5641</v>
      </c>
      <c r="I1067" s="29">
        <v>8214</v>
      </c>
    </row>
    <row r="1068" spans="2:9" x14ac:dyDescent="0.25">
      <c r="B1068" s="24" t="s">
        <v>132</v>
      </c>
      <c r="C1068" s="25" t="s">
        <v>142</v>
      </c>
      <c r="D1068" s="84">
        <v>39490</v>
      </c>
      <c r="E1068" s="25" t="s">
        <v>168</v>
      </c>
      <c r="F1068" s="25">
        <v>736</v>
      </c>
      <c r="G1068" s="25">
        <v>13079</v>
      </c>
      <c r="H1068" s="25">
        <v>6234</v>
      </c>
      <c r="I1068" s="26">
        <v>6845</v>
      </c>
    </row>
    <row r="1069" spans="2:9" x14ac:dyDescent="0.25">
      <c r="B1069" s="27" t="s">
        <v>135</v>
      </c>
      <c r="C1069" s="28" t="s">
        <v>142</v>
      </c>
      <c r="D1069" s="85">
        <v>39493</v>
      </c>
      <c r="E1069" s="28" t="s">
        <v>168</v>
      </c>
      <c r="F1069" s="28">
        <v>662</v>
      </c>
      <c r="G1069" s="28">
        <v>14420</v>
      </c>
      <c r="H1069" s="28">
        <v>6518</v>
      </c>
      <c r="I1069" s="29">
        <v>7902</v>
      </c>
    </row>
    <row r="1070" spans="2:9" x14ac:dyDescent="0.25">
      <c r="B1070" s="24" t="s">
        <v>135</v>
      </c>
      <c r="C1070" s="25" t="s">
        <v>142</v>
      </c>
      <c r="D1070" s="84">
        <v>39553</v>
      </c>
      <c r="E1070" s="25" t="s">
        <v>168</v>
      </c>
      <c r="F1070" s="25">
        <v>221</v>
      </c>
      <c r="G1070" s="25">
        <v>4385</v>
      </c>
      <c r="H1070" s="25">
        <v>1870</v>
      </c>
      <c r="I1070" s="26">
        <v>2515</v>
      </c>
    </row>
    <row r="1071" spans="2:9" x14ac:dyDescent="0.25">
      <c r="B1071" s="27" t="s">
        <v>137</v>
      </c>
      <c r="C1071" s="28" t="s">
        <v>142</v>
      </c>
      <c r="D1071" s="85">
        <v>39573</v>
      </c>
      <c r="E1071" s="28" t="s">
        <v>168</v>
      </c>
      <c r="F1071" s="28">
        <v>129</v>
      </c>
      <c r="G1071" s="28">
        <v>2418</v>
      </c>
      <c r="H1071" s="28">
        <v>1091</v>
      </c>
      <c r="I1071" s="29">
        <v>1327</v>
      </c>
    </row>
    <row r="1072" spans="2:9" x14ac:dyDescent="0.25">
      <c r="B1072" s="24" t="s">
        <v>135</v>
      </c>
      <c r="C1072" s="25" t="s">
        <v>142</v>
      </c>
      <c r="D1072" s="84">
        <v>39583</v>
      </c>
      <c r="E1072" s="25" t="s">
        <v>168</v>
      </c>
      <c r="F1072" s="25">
        <v>46</v>
      </c>
      <c r="G1072" s="25">
        <v>1021</v>
      </c>
      <c r="H1072" s="25">
        <v>453</v>
      </c>
      <c r="I1072" s="26">
        <v>568</v>
      </c>
    </row>
    <row r="1073" spans="2:9" x14ac:dyDescent="0.25">
      <c r="B1073" s="27" t="s">
        <v>135</v>
      </c>
      <c r="C1073" s="28" t="s">
        <v>142</v>
      </c>
      <c r="D1073" s="85">
        <v>39637</v>
      </c>
      <c r="E1073" s="28" t="s">
        <v>168</v>
      </c>
      <c r="F1073" s="28">
        <v>239</v>
      </c>
      <c r="G1073" s="28">
        <v>4796</v>
      </c>
      <c r="H1073" s="28">
        <v>2026</v>
      </c>
      <c r="I1073" s="29">
        <v>2770</v>
      </c>
    </row>
    <row r="1074" spans="2:9" x14ac:dyDescent="0.25">
      <c r="B1074" s="24" t="s">
        <v>137</v>
      </c>
      <c r="C1074" s="25" t="s">
        <v>142</v>
      </c>
      <c r="D1074" s="84">
        <v>39637</v>
      </c>
      <c r="E1074" s="25" t="s">
        <v>168</v>
      </c>
      <c r="F1074" s="25">
        <v>552</v>
      </c>
      <c r="G1074" s="25">
        <v>11460</v>
      </c>
      <c r="H1074" s="25">
        <v>5641</v>
      </c>
      <c r="I1074" s="26">
        <v>5819</v>
      </c>
    </row>
    <row r="1075" spans="2:9" x14ac:dyDescent="0.25">
      <c r="B1075" s="27" t="s">
        <v>135</v>
      </c>
      <c r="C1075" s="28" t="s">
        <v>142</v>
      </c>
      <c r="D1075" s="85">
        <v>39699</v>
      </c>
      <c r="E1075" s="28" t="s">
        <v>168</v>
      </c>
      <c r="F1075" s="28">
        <v>414</v>
      </c>
      <c r="G1075" s="28">
        <v>9012</v>
      </c>
      <c r="H1075" s="28">
        <v>4231</v>
      </c>
      <c r="I1075" s="29">
        <v>4781</v>
      </c>
    </row>
    <row r="1076" spans="2:9" x14ac:dyDescent="0.25">
      <c r="B1076" s="24" t="s">
        <v>135</v>
      </c>
      <c r="C1076" s="25" t="s">
        <v>142</v>
      </c>
      <c r="D1076" s="84">
        <v>39773</v>
      </c>
      <c r="E1076" s="25" t="s">
        <v>168</v>
      </c>
      <c r="F1076" s="25">
        <v>580</v>
      </c>
      <c r="G1076" s="25">
        <v>10438</v>
      </c>
      <c r="H1076" s="25">
        <v>4909</v>
      </c>
      <c r="I1076" s="26">
        <v>5529</v>
      </c>
    </row>
    <row r="1077" spans="2:9" x14ac:dyDescent="0.25">
      <c r="B1077" s="27" t="s">
        <v>137</v>
      </c>
      <c r="C1077" s="28" t="s">
        <v>142</v>
      </c>
      <c r="D1077" s="85">
        <v>39791</v>
      </c>
      <c r="E1077" s="28" t="s">
        <v>168</v>
      </c>
      <c r="F1077" s="28">
        <v>368</v>
      </c>
      <c r="G1077" s="28">
        <v>8424</v>
      </c>
      <c r="H1077" s="28">
        <v>3761</v>
      </c>
      <c r="I1077" s="29">
        <v>4663</v>
      </c>
    </row>
    <row r="1078" spans="2:9" x14ac:dyDescent="0.25">
      <c r="B1078" s="24" t="s">
        <v>132</v>
      </c>
      <c r="C1078" s="25" t="s">
        <v>136</v>
      </c>
      <c r="D1078" s="84">
        <v>39090</v>
      </c>
      <c r="E1078" s="25" t="s">
        <v>168</v>
      </c>
      <c r="F1078" s="25">
        <v>640</v>
      </c>
      <c r="G1078" s="25">
        <v>13485</v>
      </c>
      <c r="H1078" s="25">
        <v>5421</v>
      </c>
      <c r="I1078" s="26">
        <v>8064</v>
      </c>
    </row>
    <row r="1079" spans="2:9" x14ac:dyDescent="0.25">
      <c r="B1079" s="27" t="s">
        <v>137</v>
      </c>
      <c r="C1079" s="28" t="s">
        <v>136</v>
      </c>
      <c r="D1079" s="85">
        <v>39104</v>
      </c>
      <c r="E1079" s="28" t="s">
        <v>168</v>
      </c>
      <c r="F1079" s="28">
        <v>140</v>
      </c>
      <c r="G1079" s="28">
        <v>3132</v>
      </c>
      <c r="H1079" s="28">
        <v>1378</v>
      </c>
      <c r="I1079" s="29">
        <v>1754</v>
      </c>
    </row>
    <row r="1080" spans="2:9" x14ac:dyDescent="0.25">
      <c r="B1080" s="24" t="s">
        <v>135</v>
      </c>
      <c r="C1080" s="25" t="s">
        <v>136</v>
      </c>
      <c r="D1080" s="84">
        <v>39188</v>
      </c>
      <c r="E1080" s="25" t="s">
        <v>168</v>
      </c>
      <c r="F1080" s="25">
        <v>900</v>
      </c>
      <c r="G1080" s="25">
        <v>20313</v>
      </c>
      <c r="H1080" s="25">
        <v>9198</v>
      </c>
      <c r="I1080" s="26">
        <v>11115</v>
      </c>
    </row>
    <row r="1081" spans="2:9" x14ac:dyDescent="0.25">
      <c r="B1081" s="27" t="s">
        <v>135</v>
      </c>
      <c r="C1081" s="28" t="s">
        <v>136</v>
      </c>
      <c r="D1081" s="85">
        <v>39192</v>
      </c>
      <c r="E1081" s="28" t="s">
        <v>168</v>
      </c>
      <c r="F1081" s="28">
        <v>140</v>
      </c>
      <c r="G1081" s="28">
        <v>3185</v>
      </c>
      <c r="H1081" s="28">
        <v>1431</v>
      </c>
      <c r="I1081" s="29">
        <v>1754</v>
      </c>
    </row>
    <row r="1082" spans="2:9" x14ac:dyDescent="0.25">
      <c r="B1082" s="24" t="s">
        <v>132</v>
      </c>
      <c r="C1082" s="25" t="s">
        <v>136</v>
      </c>
      <c r="D1082" s="84">
        <v>39262</v>
      </c>
      <c r="E1082" s="25" t="s">
        <v>168</v>
      </c>
      <c r="F1082" s="25">
        <v>750</v>
      </c>
      <c r="G1082" s="25">
        <v>19133</v>
      </c>
      <c r="H1082" s="25">
        <v>7665</v>
      </c>
      <c r="I1082" s="26">
        <v>11468</v>
      </c>
    </row>
    <row r="1083" spans="2:9" x14ac:dyDescent="0.25">
      <c r="B1083" s="27" t="s">
        <v>132</v>
      </c>
      <c r="C1083" s="28" t="s">
        <v>136</v>
      </c>
      <c r="D1083" s="85">
        <v>39310</v>
      </c>
      <c r="E1083" s="28" t="s">
        <v>168</v>
      </c>
      <c r="F1083" s="28">
        <v>130</v>
      </c>
      <c r="G1083" s="28">
        <v>2804</v>
      </c>
      <c r="H1083" s="28">
        <v>1279</v>
      </c>
      <c r="I1083" s="29">
        <v>1525</v>
      </c>
    </row>
    <row r="1084" spans="2:9" x14ac:dyDescent="0.25">
      <c r="B1084" s="24" t="s">
        <v>132</v>
      </c>
      <c r="C1084" s="25" t="s">
        <v>136</v>
      </c>
      <c r="D1084" s="84">
        <v>39328</v>
      </c>
      <c r="E1084" s="25" t="s">
        <v>168</v>
      </c>
      <c r="F1084" s="25">
        <v>800</v>
      </c>
      <c r="G1084" s="25">
        <v>17496</v>
      </c>
      <c r="H1084" s="25">
        <v>8176</v>
      </c>
      <c r="I1084" s="26">
        <v>9320</v>
      </c>
    </row>
    <row r="1085" spans="2:9" x14ac:dyDescent="0.25">
      <c r="B1085" s="27" t="s">
        <v>135</v>
      </c>
      <c r="C1085" s="28" t="s">
        <v>136</v>
      </c>
      <c r="D1085" s="85">
        <v>39366</v>
      </c>
      <c r="E1085" s="28" t="s">
        <v>168</v>
      </c>
      <c r="F1085" s="28">
        <v>1050</v>
      </c>
      <c r="G1085" s="28">
        <v>23814</v>
      </c>
      <c r="H1085" s="28">
        <v>10731</v>
      </c>
      <c r="I1085" s="29">
        <v>13083</v>
      </c>
    </row>
    <row r="1086" spans="2:9" x14ac:dyDescent="0.25">
      <c r="B1086" s="24" t="s">
        <v>132</v>
      </c>
      <c r="C1086" s="25" t="s">
        <v>136</v>
      </c>
      <c r="D1086" s="84">
        <v>39414</v>
      </c>
      <c r="E1086" s="25" t="s">
        <v>168</v>
      </c>
      <c r="F1086" s="25">
        <v>910</v>
      </c>
      <c r="G1086" s="25">
        <v>21085</v>
      </c>
      <c r="H1086" s="25">
        <v>8954</v>
      </c>
      <c r="I1086" s="26">
        <v>12131</v>
      </c>
    </row>
    <row r="1087" spans="2:9" x14ac:dyDescent="0.25">
      <c r="B1087" s="27" t="s">
        <v>137</v>
      </c>
      <c r="C1087" s="28" t="s">
        <v>136</v>
      </c>
      <c r="D1087" s="85">
        <v>39514</v>
      </c>
      <c r="E1087" s="28" t="s">
        <v>168</v>
      </c>
      <c r="F1087" s="28">
        <v>144</v>
      </c>
      <c r="G1087" s="28">
        <v>3226</v>
      </c>
      <c r="H1087" s="28">
        <v>1419</v>
      </c>
      <c r="I1087" s="29">
        <v>1807</v>
      </c>
    </row>
    <row r="1088" spans="2:9" x14ac:dyDescent="0.25">
      <c r="B1088" s="24" t="s">
        <v>135</v>
      </c>
      <c r="C1088" s="25" t="s">
        <v>136</v>
      </c>
      <c r="D1088" s="84">
        <v>39566</v>
      </c>
      <c r="E1088" s="25" t="s">
        <v>168</v>
      </c>
      <c r="F1088" s="25">
        <v>144</v>
      </c>
      <c r="G1088" s="25">
        <v>3281</v>
      </c>
      <c r="H1088" s="25">
        <v>1474</v>
      </c>
      <c r="I1088" s="26">
        <v>1807</v>
      </c>
    </row>
    <row r="1089" spans="2:9" x14ac:dyDescent="0.25">
      <c r="B1089" s="27" t="s">
        <v>132</v>
      </c>
      <c r="C1089" s="28" t="s">
        <v>136</v>
      </c>
      <c r="D1089" s="85">
        <v>39624</v>
      </c>
      <c r="E1089" s="28" t="s">
        <v>168</v>
      </c>
      <c r="F1089" s="28">
        <v>824</v>
      </c>
      <c r="G1089" s="28">
        <v>18021</v>
      </c>
      <c r="H1089" s="28">
        <v>8421</v>
      </c>
      <c r="I1089" s="29">
        <v>9600</v>
      </c>
    </row>
    <row r="1090" spans="2:9" x14ac:dyDescent="0.25">
      <c r="B1090" s="24" t="s">
        <v>135</v>
      </c>
      <c r="C1090" s="25" t="s">
        <v>136</v>
      </c>
      <c r="D1090" s="84">
        <v>39710</v>
      </c>
      <c r="E1090" s="25" t="s">
        <v>168</v>
      </c>
      <c r="F1090" s="25">
        <v>927</v>
      </c>
      <c r="G1090" s="25">
        <v>20922</v>
      </c>
      <c r="H1090" s="25">
        <v>9474</v>
      </c>
      <c r="I1090" s="26">
        <v>11448</v>
      </c>
    </row>
    <row r="1091" spans="2:9" x14ac:dyDescent="0.25">
      <c r="B1091" s="27" t="s">
        <v>132</v>
      </c>
      <c r="C1091" s="28" t="s">
        <v>136</v>
      </c>
      <c r="D1091" s="85">
        <v>39716</v>
      </c>
      <c r="E1091" s="28" t="s">
        <v>168</v>
      </c>
      <c r="F1091" s="28">
        <v>937</v>
      </c>
      <c r="G1091" s="28">
        <v>21718</v>
      </c>
      <c r="H1091" s="28">
        <v>9223</v>
      </c>
      <c r="I1091" s="29">
        <v>12495</v>
      </c>
    </row>
    <row r="1092" spans="2:9" x14ac:dyDescent="0.25">
      <c r="B1092" s="24" t="s">
        <v>132</v>
      </c>
      <c r="C1092" s="25" t="s">
        <v>136</v>
      </c>
      <c r="D1092" s="84">
        <v>39720</v>
      </c>
      <c r="E1092" s="25" t="s">
        <v>168</v>
      </c>
      <c r="F1092" s="25">
        <v>773</v>
      </c>
      <c r="G1092" s="25">
        <v>19707</v>
      </c>
      <c r="H1092" s="25">
        <v>7895</v>
      </c>
      <c r="I1092" s="26">
        <v>11812</v>
      </c>
    </row>
    <row r="1093" spans="2:9" x14ac:dyDescent="0.25">
      <c r="B1093" s="27" t="s">
        <v>132</v>
      </c>
      <c r="C1093" s="28" t="s">
        <v>136</v>
      </c>
      <c r="D1093" s="85">
        <v>39734</v>
      </c>
      <c r="E1093" s="28" t="s">
        <v>168</v>
      </c>
      <c r="F1093" s="28">
        <v>659</v>
      </c>
      <c r="G1093" s="28">
        <v>13890</v>
      </c>
      <c r="H1093" s="28">
        <v>5584</v>
      </c>
      <c r="I1093" s="29">
        <v>8306</v>
      </c>
    </row>
    <row r="1094" spans="2:9" x14ac:dyDescent="0.25">
      <c r="B1094" s="24" t="s">
        <v>135</v>
      </c>
      <c r="C1094" s="25" t="s">
        <v>136</v>
      </c>
      <c r="D1094" s="84">
        <v>39804</v>
      </c>
      <c r="E1094" s="25" t="s">
        <v>168</v>
      </c>
      <c r="F1094" s="25">
        <v>1082</v>
      </c>
      <c r="G1094" s="25">
        <v>24528</v>
      </c>
      <c r="H1094" s="25">
        <v>11053</v>
      </c>
      <c r="I1094" s="26">
        <v>13475</v>
      </c>
    </row>
    <row r="1095" spans="2:9" x14ac:dyDescent="0.25">
      <c r="B1095" s="27" t="s">
        <v>132</v>
      </c>
      <c r="C1095" s="28" t="s">
        <v>136</v>
      </c>
      <c r="D1095" s="85">
        <v>39812</v>
      </c>
      <c r="E1095" s="28" t="s">
        <v>168</v>
      </c>
      <c r="F1095" s="28">
        <v>134</v>
      </c>
      <c r="G1095" s="28">
        <v>2888</v>
      </c>
      <c r="H1095" s="28">
        <v>1317</v>
      </c>
      <c r="I1095" s="29">
        <v>1571</v>
      </c>
    </row>
    <row r="1096" spans="2:9" x14ac:dyDescent="0.25">
      <c r="B1096" s="24" t="s">
        <v>135</v>
      </c>
      <c r="C1096" s="25" t="s">
        <v>143</v>
      </c>
      <c r="D1096" s="84">
        <v>39120</v>
      </c>
      <c r="E1096" s="25" t="s">
        <v>168</v>
      </c>
      <c r="F1096" s="25">
        <v>360</v>
      </c>
      <c r="G1096" s="25">
        <v>7387</v>
      </c>
      <c r="H1096" s="25">
        <v>3049</v>
      </c>
      <c r="I1096" s="26">
        <v>4338</v>
      </c>
    </row>
    <row r="1097" spans="2:9" x14ac:dyDescent="0.25">
      <c r="B1097" s="27" t="s">
        <v>135</v>
      </c>
      <c r="C1097" s="28" t="s">
        <v>143</v>
      </c>
      <c r="D1097" s="85">
        <v>39227</v>
      </c>
      <c r="E1097" s="28" t="s">
        <v>168</v>
      </c>
      <c r="F1097" s="28">
        <v>1400</v>
      </c>
      <c r="G1097" s="28">
        <v>31752</v>
      </c>
      <c r="H1097" s="28">
        <v>14308</v>
      </c>
      <c r="I1097" s="29">
        <v>17444</v>
      </c>
    </row>
    <row r="1098" spans="2:9" x14ac:dyDescent="0.25">
      <c r="B1098" s="24" t="s">
        <v>137</v>
      </c>
      <c r="C1098" s="25" t="s">
        <v>143</v>
      </c>
      <c r="D1098" s="84">
        <v>39267</v>
      </c>
      <c r="E1098" s="25" t="s">
        <v>168</v>
      </c>
      <c r="F1098" s="25">
        <v>1260</v>
      </c>
      <c r="G1098" s="25">
        <v>27544</v>
      </c>
      <c r="H1098" s="25">
        <v>12398</v>
      </c>
      <c r="I1098" s="26">
        <v>15146</v>
      </c>
    </row>
    <row r="1099" spans="2:9" x14ac:dyDescent="0.25">
      <c r="B1099" s="27" t="s">
        <v>137</v>
      </c>
      <c r="C1099" s="28" t="s">
        <v>143</v>
      </c>
      <c r="D1099" s="85">
        <v>39309</v>
      </c>
      <c r="E1099" s="28" t="s">
        <v>168</v>
      </c>
      <c r="F1099" s="28">
        <v>70</v>
      </c>
      <c r="G1099" s="28">
        <v>1741</v>
      </c>
      <c r="H1099" s="28">
        <v>715</v>
      </c>
      <c r="I1099" s="29">
        <v>1026</v>
      </c>
    </row>
    <row r="1100" spans="2:9" x14ac:dyDescent="0.25">
      <c r="B1100" s="24" t="s">
        <v>137</v>
      </c>
      <c r="C1100" s="25" t="s">
        <v>143</v>
      </c>
      <c r="D1100" s="84">
        <v>39532</v>
      </c>
      <c r="E1100" s="25" t="s">
        <v>168</v>
      </c>
      <c r="F1100" s="25">
        <v>88</v>
      </c>
      <c r="G1100" s="25">
        <v>2194</v>
      </c>
      <c r="H1100" s="25">
        <v>901</v>
      </c>
      <c r="I1100" s="26">
        <v>1293</v>
      </c>
    </row>
    <row r="1101" spans="2:9" x14ac:dyDescent="0.25">
      <c r="B1101" s="27" t="s">
        <v>137</v>
      </c>
      <c r="C1101" s="28" t="s">
        <v>143</v>
      </c>
      <c r="D1101" s="85">
        <v>39681</v>
      </c>
      <c r="E1101" s="28" t="s">
        <v>168</v>
      </c>
      <c r="F1101" s="28">
        <v>1588</v>
      </c>
      <c r="G1101" s="28">
        <v>34705</v>
      </c>
      <c r="H1101" s="28">
        <v>15621</v>
      </c>
      <c r="I1101" s="29">
        <v>19084</v>
      </c>
    </row>
    <row r="1102" spans="2:9" x14ac:dyDescent="0.25">
      <c r="B1102" s="24" t="s">
        <v>135</v>
      </c>
      <c r="C1102" s="25" t="s">
        <v>143</v>
      </c>
      <c r="D1102" s="84">
        <v>39763</v>
      </c>
      <c r="E1102" s="25" t="s">
        <v>168</v>
      </c>
      <c r="F1102" s="25">
        <v>454</v>
      </c>
      <c r="G1102" s="25">
        <v>9308</v>
      </c>
      <c r="H1102" s="25">
        <v>3842</v>
      </c>
      <c r="I1102" s="26">
        <v>5466</v>
      </c>
    </row>
    <row r="1103" spans="2:9" x14ac:dyDescent="0.25">
      <c r="B1103" s="27" t="s">
        <v>135</v>
      </c>
      <c r="C1103" s="28" t="s">
        <v>143</v>
      </c>
      <c r="D1103" s="85">
        <v>39811</v>
      </c>
      <c r="E1103" s="28" t="s">
        <v>168</v>
      </c>
      <c r="F1103" s="28">
        <v>1764</v>
      </c>
      <c r="G1103" s="28">
        <v>40008</v>
      </c>
      <c r="H1103" s="28">
        <v>18028</v>
      </c>
      <c r="I1103" s="29">
        <v>21980</v>
      </c>
    </row>
    <row r="1104" spans="2:9" x14ac:dyDescent="0.25">
      <c r="B1104" s="24" t="s">
        <v>132</v>
      </c>
      <c r="C1104" s="25" t="s">
        <v>138</v>
      </c>
      <c r="D1104" s="84">
        <v>39093</v>
      </c>
      <c r="E1104" s="25" t="s">
        <v>168</v>
      </c>
      <c r="F1104" s="25">
        <v>560</v>
      </c>
      <c r="G1104" s="25">
        <v>10853</v>
      </c>
      <c r="H1104" s="25">
        <v>4743</v>
      </c>
      <c r="I1104" s="26">
        <v>6110</v>
      </c>
    </row>
    <row r="1105" spans="2:9" x14ac:dyDescent="0.25">
      <c r="B1105" s="27" t="s">
        <v>135</v>
      </c>
      <c r="C1105" s="28" t="s">
        <v>138</v>
      </c>
      <c r="D1105" s="85">
        <v>39161</v>
      </c>
      <c r="E1105" s="28" t="s">
        <v>168</v>
      </c>
      <c r="F1105" s="28">
        <v>1120</v>
      </c>
      <c r="G1105" s="28">
        <v>22770</v>
      </c>
      <c r="H1105" s="28">
        <v>11021</v>
      </c>
      <c r="I1105" s="29">
        <v>11749</v>
      </c>
    </row>
    <row r="1106" spans="2:9" x14ac:dyDescent="0.25">
      <c r="B1106" s="24" t="s">
        <v>137</v>
      </c>
      <c r="C1106" s="25" t="s">
        <v>138</v>
      </c>
      <c r="D1106" s="84">
        <v>39211</v>
      </c>
      <c r="E1106" s="25" t="s">
        <v>168</v>
      </c>
      <c r="F1106" s="25">
        <v>420</v>
      </c>
      <c r="G1106" s="25">
        <v>8282</v>
      </c>
      <c r="H1106" s="25">
        <v>3557</v>
      </c>
      <c r="I1106" s="26">
        <v>4725</v>
      </c>
    </row>
    <row r="1107" spans="2:9" x14ac:dyDescent="0.25">
      <c r="B1107" s="27" t="s">
        <v>135</v>
      </c>
      <c r="C1107" s="28" t="s">
        <v>138</v>
      </c>
      <c r="D1107" s="85">
        <v>39231</v>
      </c>
      <c r="E1107" s="28" t="s">
        <v>168</v>
      </c>
      <c r="F1107" s="28">
        <v>800</v>
      </c>
      <c r="G1107" s="28">
        <v>18472</v>
      </c>
      <c r="H1107" s="28">
        <v>8176</v>
      </c>
      <c r="I1107" s="29">
        <v>10296</v>
      </c>
    </row>
    <row r="1108" spans="2:9" x14ac:dyDescent="0.25">
      <c r="B1108" s="24" t="s">
        <v>137</v>
      </c>
      <c r="C1108" s="25" t="s">
        <v>138</v>
      </c>
      <c r="D1108" s="84">
        <v>39407</v>
      </c>
      <c r="E1108" s="25" t="s">
        <v>168</v>
      </c>
      <c r="F1108" s="25">
        <v>100</v>
      </c>
      <c r="G1108" s="25">
        <v>2457</v>
      </c>
      <c r="H1108" s="25">
        <v>984</v>
      </c>
      <c r="I1108" s="26">
        <v>1473</v>
      </c>
    </row>
    <row r="1109" spans="2:9" x14ac:dyDescent="0.25">
      <c r="B1109" s="27" t="s">
        <v>137</v>
      </c>
      <c r="C1109" s="28" t="s">
        <v>138</v>
      </c>
      <c r="D1109" s="85">
        <v>39456</v>
      </c>
      <c r="E1109" s="28" t="s">
        <v>168</v>
      </c>
      <c r="F1109" s="28">
        <v>328</v>
      </c>
      <c r="G1109" s="28">
        <v>6460</v>
      </c>
      <c r="H1109" s="28">
        <v>2774</v>
      </c>
      <c r="I1109" s="29">
        <v>3686</v>
      </c>
    </row>
    <row r="1110" spans="2:9" x14ac:dyDescent="0.25">
      <c r="B1110" s="24" t="s">
        <v>135</v>
      </c>
      <c r="C1110" s="25" t="s">
        <v>138</v>
      </c>
      <c r="D1110" s="84">
        <v>39505</v>
      </c>
      <c r="E1110" s="25" t="s">
        <v>168</v>
      </c>
      <c r="F1110" s="25">
        <v>624</v>
      </c>
      <c r="G1110" s="25">
        <v>14408</v>
      </c>
      <c r="H1110" s="25">
        <v>6377</v>
      </c>
      <c r="I1110" s="26">
        <v>8031</v>
      </c>
    </row>
    <row r="1111" spans="2:9" x14ac:dyDescent="0.25">
      <c r="B1111" s="27" t="s">
        <v>132</v>
      </c>
      <c r="C1111" s="28" t="s">
        <v>138</v>
      </c>
      <c r="D1111" s="85">
        <v>39595</v>
      </c>
      <c r="E1111" s="28" t="s">
        <v>168</v>
      </c>
      <c r="F1111" s="28">
        <v>437</v>
      </c>
      <c r="G1111" s="28">
        <v>8465</v>
      </c>
      <c r="H1111" s="28">
        <v>3700</v>
      </c>
      <c r="I1111" s="29">
        <v>4765</v>
      </c>
    </row>
    <row r="1112" spans="2:9" x14ac:dyDescent="0.25">
      <c r="B1112" s="24" t="s">
        <v>135</v>
      </c>
      <c r="C1112" s="25" t="s">
        <v>138</v>
      </c>
      <c r="D1112" s="84">
        <v>39720</v>
      </c>
      <c r="E1112" s="25" t="s">
        <v>168</v>
      </c>
      <c r="F1112" s="25">
        <v>874</v>
      </c>
      <c r="G1112" s="25">
        <v>17761</v>
      </c>
      <c r="H1112" s="25">
        <v>8596</v>
      </c>
      <c r="I1112" s="26">
        <v>9165</v>
      </c>
    </row>
    <row r="1113" spans="2:9" x14ac:dyDescent="0.25">
      <c r="B1113" s="27" t="s">
        <v>137</v>
      </c>
      <c r="C1113" s="28" t="s">
        <v>138</v>
      </c>
      <c r="D1113" s="85">
        <v>39804</v>
      </c>
      <c r="E1113" s="28" t="s">
        <v>168</v>
      </c>
      <c r="F1113" s="28">
        <v>78</v>
      </c>
      <c r="G1113" s="28">
        <v>1916</v>
      </c>
      <c r="H1113" s="28">
        <v>768</v>
      </c>
      <c r="I1113" s="29">
        <v>1148</v>
      </c>
    </row>
    <row r="1114" spans="2:9" x14ac:dyDescent="0.25">
      <c r="B1114" s="24" t="s">
        <v>132</v>
      </c>
      <c r="C1114" s="25" t="s">
        <v>144</v>
      </c>
      <c r="D1114" s="84">
        <v>39213</v>
      </c>
      <c r="E1114" s="25" t="s">
        <v>168</v>
      </c>
      <c r="F1114" s="25">
        <v>160</v>
      </c>
      <c r="G1114" s="25">
        <v>3085</v>
      </c>
      <c r="H1114" s="25">
        <v>1355</v>
      </c>
      <c r="I1114" s="26">
        <v>1730</v>
      </c>
    </row>
    <row r="1115" spans="2:9" x14ac:dyDescent="0.25">
      <c r="B1115" s="27" t="s">
        <v>137</v>
      </c>
      <c r="C1115" s="28" t="s">
        <v>144</v>
      </c>
      <c r="D1115" s="85">
        <v>39289</v>
      </c>
      <c r="E1115" s="28" t="s">
        <v>168</v>
      </c>
      <c r="F1115" s="28">
        <v>1400</v>
      </c>
      <c r="G1115" s="28">
        <v>35084</v>
      </c>
      <c r="H1115" s="28">
        <v>14308</v>
      </c>
      <c r="I1115" s="29">
        <v>20776</v>
      </c>
    </row>
    <row r="1116" spans="2:9" x14ac:dyDescent="0.25">
      <c r="B1116" s="24" t="s">
        <v>135</v>
      </c>
      <c r="C1116" s="25" t="s">
        <v>144</v>
      </c>
      <c r="D1116" s="84">
        <v>39433</v>
      </c>
      <c r="E1116" s="25" t="s">
        <v>168</v>
      </c>
      <c r="F1116" s="25">
        <v>910</v>
      </c>
      <c r="G1116" s="25">
        <v>17618</v>
      </c>
      <c r="H1116" s="25">
        <v>7708</v>
      </c>
      <c r="I1116" s="26">
        <v>9910</v>
      </c>
    </row>
    <row r="1117" spans="2:9" x14ac:dyDescent="0.25">
      <c r="B1117" s="27" t="s">
        <v>135</v>
      </c>
      <c r="C1117" s="28" t="s">
        <v>144</v>
      </c>
      <c r="D1117" s="85">
        <v>39539</v>
      </c>
      <c r="E1117" s="28" t="s">
        <v>168</v>
      </c>
      <c r="F1117" s="28">
        <v>1119</v>
      </c>
      <c r="G1117" s="28">
        <v>21670</v>
      </c>
      <c r="H1117" s="28">
        <v>9481</v>
      </c>
      <c r="I1117" s="29">
        <v>12189</v>
      </c>
    </row>
    <row r="1118" spans="2:9" x14ac:dyDescent="0.25">
      <c r="B1118" s="24" t="s">
        <v>132</v>
      </c>
      <c r="C1118" s="25" t="s">
        <v>144</v>
      </c>
      <c r="D1118" s="84">
        <v>39542</v>
      </c>
      <c r="E1118" s="25" t="s">
        <v>168</v>
      </c>
      <c r="F1118" s="25">
        <v>197</v>
      </c>
      <c r="G1118" s="25">
        <v>3795</v>
      </c>
      <c r="H1118" s="25">
        <v>1667</v>
      </c>
      <c r="I1118" s="26">
        <v>2128</v>
      </c>
    </row>
    <row r="1119" spans="2:9" x14ac:dyDescent="0.25">
      <c r="B1119" s="27" t="s">
        <v>137</v>
      </c>
      <c r="C1119" s="28" t="s">
        <v>144</v>
      </c>
      <c r="D1119" s="85">
        <v>39631</v>
      </c>
      <c r="E1119" s="28" t="s">
        <v>168</v>
      </c>
      <c r="F1119" s="28">
        <v>1722</v>
      </c>
      <c r="G1119" s="28">
        <v>43153</v>
      </c>
      <c r="H1119" s="28">
        <v>17599</v>
      </c>
      <c r="I1119" s="29">
        <v>25554</v>
      </c>
    </row>
    <row r="1120" spans="2:9" x14ac:dyDescent="0.25">
      <c r="B1120" s="24" t="s">
        <v>137</v>
      </c>
      <c r="C1120" s="25" t="s">
        <v>140</v>
      </c>
      <c r="D1120" s="84">
        <v>39323</v>
      </c>
      <c r="E1120" s="25" t="s">
        <v>169</v>
      </c>
      <c r="F1120" s="25">
        <v>280</v>
      </c>
      <c r="G1120" s="25">
        <v>6406</v>
      </c>
      <c r="H1120" s="25">
        <v>2862</v>
      </c>
      <c r="I1120" s="26">
        <v>3544</v>
      </c>
    </row>
    <row r="1121" spans="2:9" x14ac:dyDescent="0.25">
      <c r="B1121" s="27" t="s">
        <v>137</v>
      </c>
      <c r="C1121" s="28" t="s">
        <v>140</v>
      </c>
      <c r="D1121" s="85">
        <v>39580</v>
      </c>
      <c r="E1121" s="28" t="s">
        <v>169</v>
      </c>
      <c r="F1121" s="28">
        <v>224</v>
      </c>
      <c r="G1121" s="28">
        <v>5125</v>
      </c>
      <c r="H1121" s="28">
        <v>2290</v>
      </c>
      <c r="I1121" s="29">
        <v>2835</v>
      </c>
    </row>
    <row r="1122" spans="2:9" x14ac:dyDescent="0.25">
      <c r="B1122" s="24" t="s">
        <v>135</v>
      </c>
      <c r="C1122" s="25" t="s">
        <v>142</v>
      </c>
      <c r="D1122" s="84">
        <v>39408</v>
      </c>
      <c r="E1122" s="25" t="s">
        <v>169</v>
      </c>
      <c r="F1122" s="25">
        <v>200</v>
      </c>
      <c r="G1122" s="25">
        <v>4270</v>
      </c>
      <c r="H1122" s="25">
        <v>1968</v>
      </c>
      <c r="I1122" s="26">
        <v>2302</v>
      </c>
    </row>
    <row r="1123" spans="2:9" x14ac:dyDescent="0.25">
      <c r="B1123" s="27" t="s">
        <v>135</v>
      </c>
      <c r="C1123" s="28" t="s">
        <v>142</v>
      </c>
      <c r="D1123" s="85">
        <v>39647</v>
      </c>
      <c r="E1123" s="28" t="s">
        <v>169</v>
      </c>
      <c r="F1123" s="28">
        <v>184</v>
      </c>
      <c r="G1123" s="28">
        <v>3928</v>
      </c>
      <c r="H1123" s="28">
        <v>1811</v>
      </c>
      <c r="I1123" s="29">
        <v>2117</v>
      </c>
    </row>
    <row r="1124" spans="2:9" x14ac:dyDescent="0.25">
      <c r="B1124" s="24" t="s">
        <v>132</v>
      </c>
      <c r="C1124" s="25" t="s">
        <v>138</v>
      </c>
      <c r="D1124" s="84">
        <v>39297</v>
      </c>
      <c r="E1124" s="25" t="s">
        <v>169</v>
      </c>
      <c r="F1124" s="25">
        <v>300</v>
      </c>
      <c r="G1124" s="25">
        <v>6903</v>
      </c>
      <c r="H1124" s="25">
        <v>3066</v>
      </c>
      <c r="I1124" s="26">
        <v>3837</v>
      </c>
    </row>
    <row r="1125" spans="2:9" x14ac:dyDescent="0.25">
      <c r="B1125" s="27" t="s">
        <v>132</v>
      </c>
      <c r="C1125" s="28" t="s">
        <v>138</v>
      </c>
      <c r="D1125" s="85">
        <v>39545</v>
      </c>
      <c r="E1125" s="28" t="s">
        <v>169</v>
      </c>
      <c r="F1125" s="28">
        <v>234</v>
      </c>
      <c r="G1125" s="28">
        <v>5384</v>
      </c>
      <c r="H1125" s="28">
        <v>2391</v>
      </c>
      <c r="I1125" s="29">
        <v>2993</v>
      </c>
    </row>
    <row r="1126" spans="2:9" x14ac:dyDescent="0.25">
      <c r="B1126" s="24" t="s">
        <v>137</v>
      </c>
      <c r="C1126" s="25" t="s">
        <v>144</v>
      </c>
      <c r="D1126" s="84">
        <v>39372</v>
      </c>
      <c r="E1126" s="25" t="s">
        <v>169</v>
      </c>
      <c r="F1126" s="25">
        <v>320</v>
      </c>
      <c r="G1126" s="25">
        <v>5709</v>
      </c>
      <c r="H1126" s="25">
        <v>2710</v>
      </c>
      <c r="I1126" s="26">
        <v>2999</v>
      </c>
    </row>
    <row r="1127" spans="2:9" x14ac:dyDescent="0.25">
      <c r="B1127" s="27" t="s">
        <v>137</v>
      </c>
      <c r="C1127" s="28" t="s">
        <v>145</v>
      </c>
      <c r="D1127" s="85">
        <v>39771</v>
      </c>
      <c r="E1127" s="28" t="s">
        <v>169</v>
      </c>
      <c r="F1127" s="28">
        <v>394</v>
      </c>
      <c r="G1127" s="28">
        <v>7022</v>
      </c>
      <c r="H1127" s="28">
        <v>3333</v>
      </c>
      <c r="I1127" s="29">
        <v>3689</v>
      </c>
    </row>
    <row r="1128" spans="2:9" x14ac:dyDescent="0.25">
      <c r="B1128" s="24" t="s">
        <v>135</v>
      </c>
      <c r="C1128" s="25" t="s">
        <v>142</v>
      </c>
      <c r="D1128" s="84">
        <v>39183</v>
      </c>
      <c r="E1128" s="25" t="s">
        <v>170</v>
      </c>
      <c r="F1128" s="25">
        <v>100</v>
      </c>
      <c r="G1128" s="25">
        <v>2484</v>
      </c>
      <c r="H1128" s="25">
        <v>1022</v>
      </c>
      <c r="I1128" s="26">
        <v>1462</v>
      </c>
    </row>
    <row r="1129" spans="2:9" x14ac:dyDescent="0.25">
      <c r="B1129" s="27" t="s">
        <v>132</v>
      </c>
      <c r="C1129" s="28" t="s">
        <v>142</v>
      </c>
      <c r="D1129" s="85">
        <v>39395</v>
      </c>
      <c r="E1129" s="28" t="s">
        <v>170</v>
      </c>
      <c r="F1129" s="28">
        <v>1200</v>
      </c>
      <c r="G1129" s="28">
        <v>26592</v>
      </c>
      <c r="H1129" s="28">
        <v>12264</v>
      </c>
      <c r="I1129" s="29">
        <v>14328</v>
      </c>
    </row>
    <row r="1130" spans="2:9" x14ac:dyDescent="0.25">
      <c r="B1130" s="24" t="s">
        <v>135</v>
      </c>
      <c r="C1130" s="25" t="s">
        <v>142</v>
      </c>
      <c r="D1130" s="84">
        <v>39639</v>
      </c>
      <c r="E1130" s="25" t="s">
        <v>170</v>
      </c>
      <c r="F1130" s="25">
        <v>92</v>
      </c>
      <c r="G1130" s="25">
        <v>2285</v>
      </c>
      <c r="H1130" s="25">
        <v>940</v>
      </c>
      <c r="I1130" s="26">
        <v>1345</v>
      </c>
    </row>
    <row r="1131" spans="2:9" x14ac:dyDescent="0.25">
      <c r="B1131" s="27" t="s">
        <v>132</v>
      </c>
      <c r="C1131" s="28" t="s">
        <v>142</v>
      </c>
      <c r="D1131" s="85">
        <v>39674</v>
      </c>
      <c r="E1131" s="28" t="s">
        <v>170</v>
      </c>
      <c r="F1131" s="28">
        <v>1104</v>
      </c>
      <c r="G1131" s="28">
        <v>24465</v>
      </c>
      <c r="H1131" s="28">
        <v>11283</v>
      </c>
      <c r="I1131" s="29">
        <v>13182</v>
      </c>
    </row>
    <row r="1132" spans="2:9" x14ac:dyDescent="0.25">
      <c r="B1132" s="24" t="s">
        <v>137</v>
      </c>
      <c r="C1132" s="25" t="s">
        <v>138</v>
      </c>
      <c r="D1132" s="84">
        <v>39246</v>
      </c>
      <c r="E1132" s="25" t="s">
        <v>170</v>
      </c>
      <c r="F1132" s="25">
        <v>960</v>
      </c>
      <c r="G1132" s="25">
        <v>22262</v>
      </c>
      <c r="H1132" s="25">
        <v>9446</v>
      </c>
      <c r="I1132" s="26">
        <v>12816</v>
      </c>
    </row>
    <row r="1133" spans="2:9" x14ac:dyDescent="0.25">
      <c r="B1133" s="27" t="s">
        <v>132</v>
      </c>
      <c r="C1133" s="28" t="s">
        <v>138</v>
      </c>
      <c r="D1133" s="85">
        <v>39349</v>
      </c>
      <c r="E1133" s="28" t="s">
        <v>170</v>
      </c>
      <c r="F1133" s="28">
        <v>240</v>
      </c>
      <c r="G1133" s="28">
        <v>4262</v>
      </c>
      <c r="H1133" s="28">
        <v>2033</v>
      </c>
      <c r="I1133" s="29">
        <v>2229</v>
      </c>
    </row>
    <row r="1134" spans="2:9" x14ac:dyDescent="0.25">
      <c r="B1134" s="24" t="s">
        <v>132</v>
      </c>
      <c r="C1134" s="25" t="s">
        <v>138</v>
      </c>
      <c r="D1134" s="84">
        <v>39461</v>
      </c>
      <c r="E1134" s="25" t="s">
        <v>170</v>
      </c>
      <c r="F1134" s="25">
        <v>187</v>
      </c>
      <c r="G1134" s="25">
        <v>3324</v>
      </c>
      <c r="H1134" s="25">
        <v>1586</v>
      </c>
      <c r="I1134" s="26">
        <v>1738</v>
      </c>
    </row>
    <row r="1135" spans="2:9" x14ac:dyDescent="0.25">
      <c r="B1135" s="27" t="s">
        <v>137</v>
      </c>
      <c r="C1135" s="28" t="s">
        <v>138</v>
      </c>
      <c r="D1135" s="85">
        <v>39526</v>
      </c>
      <c r="E1135" s="28" t="s">
        <v>170</v>
      </c>
      <c r="F1135" s="28">
        <v>749</v>
      </c>
      <c r="G1135" s="28">
        <v>17364</v>
      </c>
      <c r="H1135" s="28">
        <v>7368</v>
      </c>
      <c r="I1135" s="29">
        <v>9996</v>
      </c>
    </row>
    <row r="1136" spans="2:9" x14ac:dyDescent="0.25">
      <c r="B1136" s="24" t="s">
        <v>137</v>
      </c>
      <c r="C1136" s="25" t="s">
        <v>133</v>
      </c>
      <c r="D1136" s="84">
        <v>39454</v>
      </c>
      <c r="E1136" s="25" t="s">
        <v>171</v>
      </c>
      <c r="F1136" s="25">
        <v>516</v>
      </c>
      <c r="G1136" s="25">
        <v>12043</v>
      </c>
      <c r="H1136" s="25">
        <v>5077</v>
      </c>
      <c r="I1136" s="26">
        <v>6966</v>
      </c>
    </row>
    <row r="1137" spans="2:9" x14ac:dyDescent="0.25">
      <c r="B1137" s="27" t="s">
        <v>132</v>
      </c>
      <c r="C1137" s="28" t="s">
        <v>140</v>
      </c>
      <c r="D1137" s="85">
        <v>39527</v>
      </c>
      <c r="E1137" s="28" t="s">
        <v>171</v>
      </c>
      <c r="F1137" s="28">
        <v>640</v>
      </c>
      <c r="G1137" s="28">
        <v>12083</v>
      </c>
      <c r="H1137" s="28">
        <v>5421</v>
      </c>
      <c r="I1137" s="29">
        <v>6662</v>
      </c>
    </row>
    <row r="1138" spans="2:9" x14ac:dyDescent="0.25">
      <c r="B1138" s="24" t="s">
        <v>135</v>
      </c>
      <c r="C1138" s="25" t="s">
        <v>136</v>
      </c>
      <c r="D1138" s="84">
        <v>39575</v>
      </c>
      <c r="E1138" s="25" t="s">
        <v>171</v>
      </c>
      <c r="F1138" s="25">
        <v>144</v>
      </c>
      <c r="G1138" s="25">
        <v>2927</v>
      </c>
      <c r="H1138" s="25">
        <v>1419</v>
      </c>
      <c r="I1138" s="26">
        <v>1508</v>
      </c>
    </row>
    <row r="1139" spans="2:9" x14ac:dyDescent="0.25">
      <c r="B1139" s="21" t="s">
        <v>132</v>
      </c>
      <c r="C1139" s="22" t="s">
        <v>136</v>
      </c>
      <c r="D1139" s="86">
        <v>39671</v>
      </c>
      <c r="E1139" s="22" t="s">
        <v>171</v>
      </c>
      <c r="F1139" s="22">
        <v>1236</v>
      </c>
      <c r="G1139" s="22">
        <v>27921</v>
      </c>
      <c r="H1139" s="22">
        <v>12632</v>
      </c>
      <c r="I1139" s="23">
        <v>15289</v>
      </c>
    </row>
  </sheetData>
  <sortState xmlns:xlrd2="http://schemas.microsoft.com/office/spreadsheetml/2017/richdata2" ref="B14:I1139">
    <sortCondition ref="E18:E1139"/>
  </sortState>
  <mergeCells count="1">
    <mergeCell ref="B8:E8"/>
  </mergeCells>
  <pageMargins left="0.75" right="0.75" top="1" bottom="1" header="0.5" footer="0.5"/>
  <pageSetup scale="10"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64CF4-BDFD-4631-8F88-2360419EB7A4}">
  <sheetPr codeName="Sheet6">
    <tabColor rgb="FF00B0F0"/>
  </sheetPr>
  <dimension ref="B7:Z94"/>
  <sheetViews>
    <sheetView showGridLines="0" zoomScale="90" zoomScaleNormal="90" workbookViewId="0">
      <selection activeCell="M7" sqref="M7"/>
    </sheetView>
  </sheetViews>
  <sheetFormatPr defaultRowHeight="15" x14ac:dyDescent="0.25"/>
  <cols>
    <col min="2" max="2" width="15" customWidth="1"/>
    <col min="3" max="3" width="14.85546875" customWidth="1"/>
    <col min="6" max="6" width="21" customWidth="1"/>
  </cols>
  <sheetData>
    <row r="7" spans="2:26" ht="15.75" thickBot="1" x14ac:dyDescent="0.3"/>
    <row r="8" spans="2:26" ht="27" customHeight="1" thickBot="1" x14ac:dyDescent="0.3">
      <c r="B8" s="241" t="s">
        <v>431</v>
      </c>
      <c r="C8" s="242"/>
      <c r="D8" s="242"/>
      <c r="E8" s="243"/>
      <c r="F8" s="205"/>
    </row>
    <row r="10" spans="2:26" ht="15.75" thickBot="1" x14ac:dyDescent="0.3"/>
    <row r="11" spans="2:26" x14ac:dyDescent="0.25">
      <c r="B11" s="52" t="s">
        <v>196</v>
      </c>
      <c r="C11" s="47">
        <v>1988</v>
      </c>
      <c r="F11" s="45" t="s">
        <v>196</v>
      </c>
      <c r="G11" s="46">
        <v>1980</v>
      </c>
      <c r="H11" s="46">
        <v>1981</v>
      </c>
      <c r="I11" s="46">
        <v>1982</v>
      </c>
      <c r="J11" s="46">
        <v>1983</v>
      </c>
      <c r="K11" s="46">
        <v>1984</v>
      </c>
      <c r="L11" s="46">
        <v>1985</v>
      </c>
      <c r="M11" s="46">
        <v>1986</v>
      </c>
      <c r="N11" s="46">
        <v>1987</v>
      </c>
      <c r="O11" s="46">
        <v>1988</v>
      </c>
      <c r="P11" s="46">
        <v>1989</v>
      </c>
      <c r="Q11" s="46">
        <v>1990</v>
      </c>
      <c r="R11" s="46">
        <v>1991</v>
      </c>
      <c r="S11" s="46">
        <v>1992</v>
      </c>
      <c r="T11" s="46">
        <v>1993</v>
      </c>
      <c r="U11" s="46">
        <v>1994</v>
      </c>
      <c r="V11" s="46">
        <v>1995</v>
      </c>
      <c r="W11" s="46">
        <v>1996</v>
      </c>
      <c r="X11" s="46">
        <v>1997</v>
      </c>
      <c r="Y11" s="46">
        <v>1998</v>
      </c>
      <c r="Z11" s="46">
        <v>1999</v>
      </c>
    </row>
    <row r="12" spans="2:26" x14ac:dyDescent="0.25">
      <c r="B12" s="48" t="s">
        <v>221</v>
      </c>
      <c r="C12" s="53"/>
      <c r="F12" s="48" t="s">
        <v>218</v>
      </c>
      <c r="G12" s="49">
        <v>329</v>
      </c>
      <c r="H12" s="49">
        <v>809</v>
      </c>
      <c r="I12" s="49">
        <v>978</v>
      </c>
      <c r="J12" s="49">
        <v>293</v>
      </c>
      <c r="K12" s="49">
        <v>731</v>
      </c>
      <c r="L12" s="49">
        <v>338</v>
      </c>
      <c r="M12" s="49">
        <v>276</v>
      </c>
      <c r="N12" s="49">
        <v>398</v>
      </c>
      <c r="O12" s="49">
        <v>924</v>
      </c>
      <c r="P12" s="49">
        <v>120</v>
      </c>
      <c r="Q12" s="49">
        <v>353</v>
      </c>
      <c r="R12" s="49">
        <v>466</v>
      </c>
      <c r="S12" s="49">
        <v>726</v>
      </c>
      <c r="T12" s="49">
        <v>629</v>
      </c>
      <c r="U12" s="49">
        <v>799</v>
      </c>
      <c r="V12" s="49">
        <v>262</v>
      </c>
      <c r="W12" s="49">
        <v>135</v>
      </c>
      <c r="X12" s="49">
        <v>107</v>
      </c>
      <c r="Y12" s="49">
        <v>921</v>
      </c>
      <c r="Z12" s="49">
        <v>679</v>
      </c>
    </row>
    <row r="13" spans="2:26" x14ac:dyDescent="0.25">
      <c r="B13" s="48" t="s">
        <v>234</v>
      </c>
      <c r="C13" s="53"/>
      <c r="F13" s="48" t="s">
        <v>212</v>
      </c>
      <c r="G13" s="49">
        <v>299</v>
      </c>
      <c r="H13" s="49">
        <v>809</v>
      </c>
      <c r="I13" s="49">
        <v>311</v>
      </c>
      <c r="J13" s="49">
        <v>10</v>
      </c>
      <c r="K13" s="49">
        <v>932</v>
      </c>
      <c r="L13" s="49">
        <v>382</v>
      </c>
      <c r="M13" s="49">
        <v>875</v>
      </c>
      <c r="N13" s="49">
        <v>170</v>
      </c>
      <c r="O13" s="49">
        <v>217</v>
      </c>
      <c r="P13" s="49">
        <v>703</v>
      </c>
      <c r="Q13" s="49">
        <v>667</v>
      </c>
      <c r="R13" s="49">
        <v>371</v>
      </c>
      <c r="S13" s="49">
        <v>872</v>
      </c>
      <c r="T13" s="49">
        <v>356</v>
      </c>
      <c r="U13" s="49">
        <v>795</v>
      </c>
      <c r="V13" s="49">
        <v>618</v>
      </c>
      <c r="W13" s="49">
        <v>51</v>
      </c>
      <c r="X13" s="49">
        <v>477</v>
      </c>
      <c r="Y13" s="49">
        <v>54</v>
      </c>
      <c r="Z13" s="49">
        <v>741</v>
      </c>
    </row>
    <row r="14" spans="2:26" x14ac:dyDescent="0.25">
      <c r="B14" s="48" t="s">
        <v>230</v>
      </c>
      <c r="C14" s="53"/>
      <c r="F14" s="48" t="s">
        <v>274</v>
      </c>
      <c r="G14" s="49">
        <v>785</v>
      </c>
      <c r="H14" s="49">
        <v>487</v>
      </c>
      <c r="I14" s="49">
        <v>556</v>
      </c>
      <c r="J14" s="49">
        <v>825</v>
      </c>
      <c r="K14" s="49">
        <v>951</v>
      </c>
      <c r="L14" s="49">
        <v>383</v>
      </c>
      <c r="M14" s="49">
        <v>532</v>
      </c>
      <c r="N14" s="49">
        <v>650</v>
      </c>
      <c r="O14" s="49">
        <v>802</v>
      </c>
      <c r="P14" s="49">
        <v>245</v>
      </c>
      <c r="Q14" s="49">
        <v>980</v>
      </c>
      <c r="R14" s="49">
        <v>826</v>
      </c>
      <c r="S14" s="49">
        <v>283</v>
      </c>
      <c r="T14" s="49">
        <v>198</v>
      </c>
      <c r="U14" s="49">
        <v>248</v>
      </c>
      <c r="V14" s="49">
        <v>661</v>
      </c>
      <c r="W14" s="49">
        <v>622</v>
      </c>
      <c r="X14" s="49">
        <v>989</v>
      </c>
      <c r="Y14" s="49">
        <v>471</v>
      </c>
      <c r="Z14" s="49">
        <v>773</v>
      </c>
    </row>
    <row r="15" spans="2:26" x14ac:dyDescent="0.25">
      <c r="B15" s="48" t="s">
        <v>245</v>
      </c>
      <c r="C15" s="53"/>
      <c r="F15" s="48" t="s">
        <v>236</v>
      </c>
      <c r="G15" s="49">
        <v>891</v>
      </c>
      <c r="H15" s="49">
        <v>828</v>
      </c>
      <c r="I15" s="49">
        <v>976</v>
      </c>
      <c r="J15" s="49">
        <v>738</v>
      </c>
      <c r="K15" s="49">
        <v>594</v>
      </c>
      <c r="L15" s="49">
        <v>197</v>
      </c>
      <c r="M15" s="49">
        <v>983</v>
      </c>
      <c r="N15" s="49">
        <v>962</v>
      </c>
      <c r="O15" s="49">
        <v>773</v>
      </c>
      <c r="P15" s="49">
        <v>590</v>
      </c>
      <c r="Q15" s="49">
        <v>35</v>
      </c>
      <c r="R15" s="49">
        <v>187</v>
      </c>
      <c r="S15" s="49">
        <v>543</v>
      </c>
      <c r="T15" s="49">
        <v>337</v>
      </c>
      <c r="U15" s="49">
        <v>672</v>
      </c>
      <c r="V15" s="49">
        <v>171</v>
      </c>
      <c r="W15" s="49">
        <v>601</v>
      </c>
      <c r="X15" s="49">
        <v>802</v>
      </c>
      <c r="Y15" s="49">
        <v>424</v>
      </c>
      <c r="Z15" s="49">
        <v>28</v>
      </c>
    </row>
    <row r="16" spans="2:26" x14ac:dyDescent="0.25">
      <c r="B16" s="48" t="s">
        <v>216</v>
      </c>
      <c r="C16" s="53"/>
      <c r="F16" s="48" t="s">
        <v>272</v>
      </c>
      <c r="G16" s="49">
        <v>628</v>
      </c>
      <c r="H16" s="49">
        <v>255</v>
      </c>
      <c r="I16" s="49">
        <v>493</v>
      </c>
      <c r="J16" s="49">
        <v>107</v>
      </c>
      <c r="K16" s="49">
        <v>453</v>
      </c>
      <c r="L16" s="49">
        <v>91</v>
      </c>
      <c r="M16" s="49">
        <v>884</v>
      </c>
      <c r="N16" s="49">
        <v>27</v>
      </c>
      <c r="O16" s="49">
        <v>687</v>
      </c>
      <c r="P16" s="49">
        <v>556</v>
      </c>
      <c r="Q16" s="49">
        <v>426</v>
      </c>
      <c r="R16" s="49">
        <v>715</v>
      </c>
      <c r="S16" s="49">
        <v>65</v>
      </c>
      <c r="T16" s="49">
        <v>598</v>
      </c>
      <c r="U16" s="49">
        <v>731</v>
      </c>
      <c r="V16" s="49">
        <v>277</v>
      </c>
      <c r="W16" s="49">
        <v>830</v>
      </c>
      <c r="X16" s="49">
        <v>267</v>
      </c>
      <c r="Y16" s="49">
        <v>763</v>
      </c>
      <c r="Z16" s="49">
        <v>286</v>
      </c>
    </row>
    <row r="17" spans="2:26" x14ac:dyDescent="0.25">
      <c r="B17" s="48" t="s">
        <v>251</v>
      </c>
      <c r="C17" s="53"/>
      <c r="F17" s="48" t="s">
        <v>257</v>
      </c>
      <c r="G17" s="49">
        <v>176</v>
      </c>
      <c r="H17" s="49">
        <v>518</v>
      </c>
      <c r="I17" s="49">
        <v>220</v>
      </c>
      <c r="J17" s="49">
        <v>556</v>
      </c>
      <c r="K17" s="49">
        <v>187</v>
      </c>
      <c r="L17" s="49">
        <v>367</v>
      </c>
      <c r="M17" s="49">
        <v>212</v>
      </c>
      <c r="N17" s="49">
        <v>630</v>
      </c>
      <c r="O17" s="49">
        <v>345</v>
      </c>
      <c r="P17" s="49">
        <v>734</v>
      </c>
      <c r="Q17" s="49">
        <v>829</v>
      </c>
      <c r="R17" s="49">
        <v>542</v>
      </c>
      <c r="S17" s="49">
        <v>901</v>
      </c>
      <c r="T17" s="49">
        <v>440</v>
      </c>
      <c r="U17" s="49">
        <v>426</v>
      </c>
      <c r="V17" s="49">
        <v>705</v>
      </c>
      <c r="W17" s="49">
        <v>242</v>
      </c>
      <c r="X17" s="49">
        <v>549</v>
      </c>
      <c r="Y17" s="49">
        <v>102</v>
      </c>
      <c r="Z17" s="49">
        <v>407</v>
      </c>
    </row>
    <row r="18" spans="2:26" x14ac:dyDescent="0.25">
      <c r="B18" s="48" t="s">
        <v>269</v>
      </c>
      <c r="C18" s="53"/>
      <c r="F18" s="48" t="s">
        <v>259</v>
      </c>
      <c r="G18" s="49">
        <v>381</v>
      </c>
      <c r="H18" s="49">
        <v>107</v>
      </c>
      <c r="I18" s="49">
        <v>576</v>
      </c>
      <c r="J18" s="49">
        <v>915</v>
      </c>
      <c r="K18" s="49">
        <v>423</v>
      </c>
      <c r="L18" s="49">
        <v>677</v>
      </c>
      <c r="M18" s="49">
        <v>786</v>
      </c>
      <c r="N18" s="49">
        <v>681</v>
      </c>
      <c r="O18" s="49">
        <v>78</v>
      </c>
      <c r="P18" s="49">
        <v>846</v>
      </c>
      <c r="Q18" s="49">
        <v>407</v>
      </c>
      <c r="R18" s="49">
        <v>567</v>
      </c>
      <c r="S18" s="49">
        <v>26</v>
      </c>
      <c r="T18" s="49">
        <v>230</v>
      </c>
      <c r="U18" s="49">
        <v>172</v>
      </c>
      <c r="V18" s="49">
        <v>207</v>
      </c>
      <c r="W18" s="49">
        <v>386</v>
      </c>
      <c r="X18" s="49">
        <v>937</v>
      </c>
      <c r="Y18" s="49">
        <v>807</v>
      </c>
      <c r="Z18" s="49">
        <v>233</v>
      </c>
    </row>
    <row r="19" spans="2:26" x14ac:dyDescent="0.25">
      <c r="B19" s="48" t="s">
        <v>219</v>
      </c>
      <c r="C19" s="53"/>
      <c r="F19" s="48" t="s">
        <v>222</v>
      </c>
      <c r="G19" s="49">
        <v>625</v>
      </c>
      <c r="H19" s="49">
        <v>310</v>
      </c>
      <c r="I19" s="49">
        <v>450</v>
      </c>
      <c r="J19" s="49">
        <v>617</v>
      </c>
      <c r="K19" s="49">
        <v>206</v>
      </c>
      <c r="L19" s="49">
        <v>229</v>
      </c>
      <c r="M19" s="49">
        <v>442</v>
      </c>
      <c r="N19" s="49">
        <v>902</v>
      </c>
      <c r="O19" s="49">
        <v>874</v>
      </c>
      <c r="P19" s="49">
        <v>559</v>
      </c>
      <c r="Q19" s="49">
        <v>266</v>
      </c>
      <c r="R19" s="49">
        <v>86</v>
      </c>
      <c r="S19" s="49">
        <v>687</v>
      </c>
      <c r="T19" s="49">
        <v>681</v>
      </c>
      <c r="U19" s="49">
        <v>147</v>
      </c>
      <c r="V19" s="49">
        <v>989</v>
      </c>
      <c r="W19" s="49">
        <v>558</v>
      </c>
      <c r="X19" s="49">
        <v>937</v>
      </c>
      <c r="Y19" s="49">
        <v>725</v>
      </c>
      <c r="Z19" s="49">
        <v>213</v>
      </c>
    </row>
    <row r="20" spans="2:26" x14ac:dyDescent="0.25">
      <c r="B20" s="48" t="s">
        <v>209</v>
      </c>
      <c r="C20" s="53"/>
      <c r="F20" s="48" t="s">
        <v>217</v>
      </c>
      <c r="G20" s="49">
        <v>897</v>
      </c>
      <c r="H20" s="49">
        <v>56</v>
      </c>
      <c r="I20" s="49">
        <v>865</v>
      </c>
      <c r="J20" s="49">
        <v>402</v>
      </c>
      <c r="K20" s="49">
        <v>536</v>
      </c>
      <c r="L20" s="49">
        <v>494</v>
      </c>
      <c r="M20" s="49">
        <v>308</v>
      </c>
      <c r="N20" s="49">
        <v>854</v>
      </c>
      <c r="O20" s="49">
        <v>755</v>
      </c>
      <c r="P20" s="49">
        <v>662</v>
      </c>
      <c r="Q20" s="49">
        <v>246</v>
      </c>
      <c r="R20" s="49">
        <v>211</v>
      </c>
      <c r="S20" s="49">
        <v>357</v>
      </c>
      <c r="T20" s="49">
        <v>727</v>
      </c>
      <c r="U20" s="49">
        <v>771</v>
      </c>
      <c r="V20" s="49">
        <v>691</v>
      </c>
      <c r="W20" s="49">
        <v>74</v>
      </c>
      <c r="X20" s="49">
        <v>487</v>
      </c>
      <c r="Y20" s="49">
        <v>384</v>
      </c>
      <c r="Z20" s="49">
        <v>383</v>
      </c>
    </row>
    <row r="21" spans="2:26" x14ac:dyDescent="0.25">
      <c r="B21" s="48" t="s">
        <v>228</v>
      </c>
      <c r="C21" s="53"/>
      <c r="F21" s="48" t="s">
        <v>224</v>
      </c>
      <c r="G21" s="49">
        <v>68</v>
      </c>
      <c r="H21" s="49">
        <v>616</v>
      </c>
      <c r="I21" s="49">
        <v>249</v>
      </c>
      <c r="J21" s="49">
        <v>76</v>
      </c>
      <c r="K21" s="49">
        <v>949</v>
      </c>
      <c r="L21" s="49">
        <v>622</v>
      </c>
      <c r="M21" s="49">
        <v>262</v>
      </c>
      <c r="N21" s="49">
        <v>666</v>
      </c>
      <c r="O21" s="49">
        <v>320</v>
      </c>
      <c r="P21" s="49">
        <v>431</v>
      </c>
      <c r="Q21" s="49">
        <v>987</v>
      </c>
      <c r="R21" s="49">
        <v>728</v>
      </c>
      <c r="S21" s="49">
        <v>84</v>
      </c>
      <c r="T21" s="49">
        <v>869</v>
      </c>
      <c r="U21" s="49">
        <v>671</v>
      </c>
      <c r="V21" s="49">
        <v>356</v>
      </c>
      <c r="W21" s="49">
        <v>554</v>
      </c>
      <c r="X21" s="49">
        <v>145</v>
      </c>
      <c r="Y21" s="49">
        <v>915</v>
      </c>
      <c r="Z21" s="49">
        <v>443</v>
      </c>
    </row>
    <row r="22" spans="2:26" x14ac:dyDescent="0.25">
      <c r="B22" s="48" t="s">
        <v>231</v>
      </c>
      <c r="C22" s="53"/>
      <c r="F22" s="48" t="s">
        <v>214</v>
      </c>
      <c r="G22" s="49">
        <v>59</v>
      </c>
      <c r="H22" s="49">
        <v>918</v>
      </c>
      <c r="I22" s="49">
        <v>266</v>
      </c>
      <c r="J22" s="49">
        <v>96</v>
      </c>
      <c r="K22" s="49">
        <v>177</v>
      </c>
      <c r="L22" s="49">
        <v>264</v>
      </c>
      <c r="M22" s="49">
        <v>584</v>
      </c>
      <c r="N22" s="49">
        <v>186</v>
      </c>
      <c r="O22" s="49">
        <v>91</v>
      </c>
      <c r="P22" s="49">
        <v>80</v>
      </c>
      <c r="Q22" s="49">
        <v>503</v>
      </c>
      <c r="R22" s="49">
        <v>321</v>
      </c>
      <c r="S22" s="49">
        <v>870</v>
      </c>
      <c r="T22" s="49">
        <v>910</v>
      </c>
      <c r="U22" s="49">
        <v>857</v>
      </c>
      <c r="V22" s="49">
        <v>371</v>
      </c>
      <c r="W22" s="49">
        <v>793</v>
      </c>
      <c r="X22" s="49">
        <v>421</v>
      </c>
      <c r="Y22" s="49">
        <v>47</v>
      </c>
      <c r="Z22" s="49">
        <v>137</v>
      </c>
    </row>
    <row r="23" spans="2:26" x14ac:dyDescent="0.25">
      <c r="B23" s="48" t="s">
        <v>264</v>
      </c>
      <c r="C23" s="53"/>
      <c r="F23" s="48" t="s">
        <v>199</v>
      </c>
      <c r="G23" s="49">
        <v>509</v>
      </c>
      <c r="H23" s="49">
        <v>117</v>
      </c>
      <c r="I23" s="49">
        <v>822</v>
      </c>
      <c r="J23" s="49">
        <v>195</v>
      </c>
      <c r="K23" s="49">
        <v>996</v>
      </c>
      <c r="L23" s="49">
        <v>315</v>
      </c>
      <c r="M23" s="49">
        <v>119</v>
      </c>
      <c r="N23" s="49">
        <v>300</v>
      </c>
      <c r="O23" s="49">
        <v>976</v>
      </c>
      <c r="P23" s="49">
        <v>852</v>
      </c>
      <c r="Q23" s="49">
        <v>318</v>
      </c>
      <c r="R23" s="49">
        <v>591</v>
      </c>
      <c r="S23" s="49">
        <v>335</v>
      </c>
      <c r="T23" s="49">
        <v>422</v>
      </c>
      <c r="U23" s="49">
        <v>126</v>
      </c>
      <c r="V23" s="49">
        <v>626</v>
      </c>
      <c r="W23" s="49">
        <v>951</v>
      </c>
      <c r="X23" s="49">
        <v>498</v>
      </c>
      <c r="Y23" s="49">
        <v>506</v>
      </c>
      <c r="Z23" s="49">
        <v>244</v>
      </c>
    </row>
    <row r="24" spans="2:26" x14ac:dyDescent="0.25">
      <c r="B24" s="48" t="s">
        <v>208</v>
      </c>
      <c r="C24" s="53"/>
      <c r="F24" s="48" t="s">
        <v>250</v>
      </c>
      <c r="G24" s="49">
        <v>519</v>
      </c>
      <c r="H24" s="49">
        <v>906</v>
      </c>
      <c r="I24" s="49">
        <v>92</v>
      </c>
      <c r="J24" s="49">
        <v>685</v>
      </c>
      <c r="K24" s="49">
        <v>712</v>
      </c>
      <c r="L24" s="49">
        <v>938</v>
      </c>
      <c r="M24" s="49">
        <v>206</v>
      </c>
      <c r="N24" s="49">
        <v>825</v>
      </c>
      <c r="O24" s="49">
        <v>625</v>
      </c>
      <c r="P24" s="49">
        <v>273</v>
      </c>
      <c r="Q24" s="49">
        <v>161</v>
      </c>
      <c r="R24" s="49">
        <v>79</v>
      </c>
      <c r="S24" s="49">
        <v>309</v>
      </c>
      <c r="T24" s="49">
        <v>457</v>
      </c>
      <c r="U24" s="49">
        <v>829</v>
      </c>
      <c r="V24" s="49">
        <v>372</v>
      </c>
      <c r="W24" s="49">
        <v>319</v>
      </c>
      <c r="X24" s="49">
        <v>969</v>
      </c>
      <c r="Y24" s="49">
        <v>449</v>
      </c>
      <c r="Z24" s="49">
        <v>830</v>
      </c>
    </row>
    <row r="25" spans="2:26" x14ac:dyDescent="0.25">
      <c r="B25" s="48" t="s">
        <v>239</v>
      </c>
      <c r="C25" s="53"/>
      <c r="F25" s="48" t="s">
        <v>260</v>
      </c>
      <c r="G25" s="49">
        <v>928</v>
      </c>
      <c r="H25" s="49">
        <v>926</v>
      </c>
      <c r="I25" s="49">
        <v>821</v>
      </c>
      <c r="J25" s="49">
        <v>502</v>
      </c>
      <c r="K25" s="49">
        <v>594</v>
      </c>
      <c r="L25" s="49">
        <v>913</v>
      </c>
      <c r="M25" s="49">
        <v>59</v>
      </c>
      <c r="N25" s="49">
        <v>22</v>
      </c>
      <c r="O25" s="49">
        <v>699</v>
      </c>
      <c r="P25" s="49">
        <v>902</v>
      </c>
      <c r="Q25" s="49">
        <v>184</v>
      </c>
      <c r="R25" s="49">
        <v>751</v>
      </c>
      <c r="S25" s="49">
        <v>519</v>
      </c>
      <c r="T25" s="49">
        <v>607</v>
      </c>
      <c r="U25" s="49">
        <v>632</v>
      </c>
      <c r="V25" s="49">
        <v>61</v>
      </c>
      <c r="W25" s="49">
        <v>747</v>
      </c>
      <c r="X25" s="49">
        <v>974</v>
      </c>
      <c r="Y25" s="49">
        <v>19</v>
      </c>
      <c r="Z25" s="49">
        <v>585</v>
      </c>
    </row>
    <row r="26" spans="2:26" x14ac:dyDescent="0.25">
      <c r="B26" s="48" t="s">
        <v>271</v>
      </c>
      <c r="C26" s="53"/>
      <c r="F26" s="48" t="s">
        <v>215</v>
      </c>
      <c r="G26" s="49">
        <v>196</v>
      </c>
      <c r="H26" s="49">
        <v>855</v>
      </c>
      <c r="I26" s="49">
        <v>338</v>
      </c>
      <c r="J26" s="49">
        <v>305</v>
      </c>
      <c r="K26" s="49">
        <v>673</v>
      </c>
      <c r="L26" s="49">
        <v>226</v>
      </c>
      <c r="M26" s="49">
        <v>775</v>
      </c>
      <c r="N26" s="49">
        <v>602</v>
      </c>
      <c r="O26" s="49">
        <v>232</v>
      </c>
      <c r="P26" s="49">
        <v>60</v>
      </c>
      <c r="Q26" s="49">
        <v>745</v>
      </c>
      <c r="R26" s="49">
        <v>808</v>
      </c>
      <c r="S26" s="49">
        <v>360</v>
      </c>
      <c r="T26" s="49">
        <v>141</v>
      </c>
      <c r="U26" s="49">
        <v>637</v>
      </c>
      <c r="V26" s="49">
        <v>133</v>
      </c>
      <c r="W26" s="49">
        <v>592</v>
      </c>
      <c r="X26" s="49">
        <v>492</v>
      </c>
      <c r="Y26" s="49">
        <v>132</v>
      </c>
      <c r="Z26" s="49">
        <v>782</v>
      </c>
    </row>
    <row r="27" spans="2:26" x14ac:dyDescent="0.25">
      <c r="B27" s="48" t="s">
        <v>254</v>
      </c>
      <c r="C27" s="53"/>
      <c r="F27" s="48" t="s">
        <v>200</v>
      </c>
      <c r="G27" s="49">
        <v>743</v>
      </c>
      <c r="H27" s="49">
        <v>506</v>
      </c>
      <c r="I27" s="49">
        <v>591</v>
      </c>
      <c r="J27" s="49">
        <v>498</v>
      </c>
      <c r="K27" s="49">
        <v>98</v>
      </c>
      <c r="L27" s="49">
        <v>688</v>
      </c>
      <c r="M27" s="49">
        <v>311</v>
      </c>
      <c r="N27" s="49">
        <v>46</v>
      </c>
      <c r="O27" s="49">
        <v>875</v>
      </c>
      <c r="P27" s="49">
        <v>559</v>
      </c>
      <c r="Q27" s="49">
        <v>952</v>
      </c>
      <c r="R27" s="49">
        <v>910</v>
      </c>
      <c r="S27" s="49">
        <v>492</v>
      </c>
      <c r="T27" s="49">
        <v>511</v>
      </c>
      <c r="U27" s="49">
        <v>280</v>
      </c>
      <c r="V27" s="49">
        <v>91</v>
      </c>
      <c r="W27" s="49">
        <v>172</v>
      </c>
      <c r="X27" s="49">
        <v>135</v>
      </c>
      <c r="Y27" s="49">
        <v>961</v>
      </c>
      <c r="Z27" s="49">
        <v>830</v>
      </c>
    </row>
    <row r="28" spans="2:26" x14ac:dyDescent="0.25">
      <c r="B28" s="48" t="s">
        <v>220</v>
      </c>
      <c r="C28" s="53"/>
      <c r="F28" s="48" t="s">
        <v>253</v>
      </c>
      <c r="G28" s="49">
        <v>571</v>
      </c>
      <c r="H28" s="49">
        <v>581</v>
      </c>
      <c r="I28" s="49">
        <v>814</v>
      </c>
      <c r="J28" s="49">
        <v>333</v>
      </c>
      <c r="K28" s="49">
        <v>20</v>
      </c>
      <c r="L28" s="49">
        <v>578</v>
      </c>
      <c r="M28" s="49">
        <v>287</v>
      </c>
      <c r="N28" s="49">
        <v>491</v>
      </c>
      <c r="O28" s="49">
        <v>392</v>
      </c>
      <c r="P28" s="49">
        <v>337</v>
      </c>
      <c r="Q28" s="49">
        <v>544</v>
      </c>
      <c r="R28" s="49">
        <v>568</v>
      </c>
      <c r="S28" s="49">
        <v>794</v>
      </c>
      <c r="T28" s="49">
        <v>684</v>
      </c>
      <c r="U28" s="49">
        <v>876</v>
      </c>
      <c r="V28" s="49">
        <v>405</v>
      </c>
      <c r="W28" s="49">
        <v>300</v>
      </c>
      <c r="X28" s="49">
        <v>125</v>
      </c>
      <c r="Y28" s="49">
        <v>624</v>
      </c>
      <c r="Z28" s="49">
        <v>244</v>
      </c>
    </row>
    <row r="29" spans="2:26" x14ac:dyDescent="0.25">
      <c r="B29" s="48" t="s">
        <v>258</v>
      </c>
      <c r="C29" s="53"/>
      <c r="F29" s="48" t="s">
        <v>248</v>
      </c>
      <c r="G29" s="49">
        <v>388</v>
      </c>
      <c r="H29" s="49">
        <v>659</v>
      </c>
      <c r="I29" s="49">
        <v>868</v>
      </c>
      <c r="J29" s="49">
        <v>479</v>
      </c>
      <c r="K29" s="49">
        <v>604</v>
      </c>
      <c r="L29" s="49">
        <v>933</v>
      </c>
      <c r="M29" s="49">
        <v>154</v>
      </c>
      <c r="N29" s="49">
        <v>510</v>
      </c>
      <c r="O29" s="49">
        <v>770</v>
      </c>
      <c r="P29" s="49">
        <v>185</v>
      </c>
      <c r="Q29" s="49">
        <v>63</v>
      </c>
      <c r="R29" s="49">
        <v>787</v>
      </c>
      <c r="S29" s="49">
        <v>905</v>
      </c>
      <c r="T29" s="49">
        <v>371</v>
      </c>
      <c r="U29" s="49">
        <v>160</v>
      </c>
      <c r="V29" s="49">
        <v>375</v>
      </c>
      <c r="W29" s="49">
        <v>637</v>
      </c>
      <c r="X29" s="49">
        <v>601</v>
      </c>
      <c r="Y29" s="49">
        <v>682</v>
      </c>
      <c r="Z29" s="49">
        <v>912</v>
      </c>
    </row>
    <row r="30" spans="2:26" x14ac:dyDescent="0.25">
      <c r="B30" s="48" t="s">
        <v>207</v>
      </c>
      <c r="C30" s="53"/>
      <c r="F30" s="48" t="s">
        <v>273</v>
      </c>
      <c r="G30" s="49">
        <v>274</v>
      </c>
      <c r="H30" s="49">
        <v>860</v>
      </c>
      <c r="I30" s="49">
        <v>203</v>
      </c>
      <c r="J30" s="49">
        <v>594</v>
      </c>
      <c r="K30" s="49">
        <v>898</v>
      </c>
      <c r="L30" s="49">
        <v>852</v>
      </c>
      <c r="M30" s="49">
        <v>44</v>
      </c>
      <c r="N30" s="49">
        <v>896</v>
      </c>
      <c r="O30" s="49">
        <v>355</v>
      </c>
      <c r="P30" s="49">
        <v>348</v>
      </c>
      <c r="Q30" s="49">
        <v>791</v>
      </c>
      <c r="R30" s="49">
        <v>635</v>
      </c>
      <c r="S30" s="49">
        <v>403</v>
      </c>
      <c r="T30" s="49">
        <v>327</v>
      </c>
      <c r="U30" s="49">
        <v>767</v>
      </c>
      <c r="V30" s="49">
        <v>70</v>
      </c>
      <c r="W30" s="49">
        <v>696</v>
      </c>
      <c r="X30" s="49">
        <v>408</v>
      </c>
      <c r="Y30" s="49">
        <v>14</v>
      </c>
      <c r="Z30" s="49">
        <v>671</v>
      </c>
    </row>
    <row r="31" spans="2:26" x14ac:dyDescent="0.25">
      <c r="B31" s="48" t="s">
        <v>263</v>
      </c>
      <c r="C31" s="53"/>
      <c r="F31" s="48" t="s">
        <v>213</v>
      </c>
      <c r="G31" s="49">
        <v>788</v>
      </c>
      <c r="H31" s="49">
        <v>546</v>
      </c>
      <c r="I31" s="49">
        <v>49</v>
      </c>
      <c r="J31" s="49">
        <v>818</v>
      </c>
      <c r="K31" s="49">
        <v>70</v>
      </c>
      <c r="L31" s="49">
        <v>245</v>
      </c>
      <c r="M31" s="49">
        <v>972</v>
      </c>
      <c r="N31" s="49">
        <v>553</v>
      </c>
      <c r="O31" s="49">
        <v>324</v>
      </c>
      <c r="P31" s="49">
        <v>184</v>
      </c>
      <c r="Q31" s="49">
        <v>128</v>
      </c>
      <c r="R31" s="49">
        <v>697</v>
      </c>
      <c r="S31" s="49">
        <v>38</v>
      </c>
      <c r="T31" s="49">
        <v>839</v>
      </c>
      <c r="U31" s="49">
        <v>240</v>
      </c>
      <c r="V31" s="49">
        <v>623</v>
      </c>
      <c r="W31" s="49">
        <v>124</v>
      </c>
      <c r="X31" s="49">
        <v>310</v>
      </c>
      <c r="Y31" s="49">
        <v>541</v>
      </c>
      <c r="Z31" s="49">
        <v>149</v>
      </c>
    </row>
    <row r="32" spans="2:26" x14ac:dyDescent="0.25">
      <c r="B32" s="48" t="s">
        <v>256</v>
      </c>
      <c r="C32" s="53"/>
      <c r="F32" s="48" t="s">
        <v>201</v>
      </c>
      <c r="G32" s="49">
        <v>317</v>
      </c>
      <c r="H32" s="49">
        <v>806</v>
      </c>
      <c r="I32" s="49">
        <v>809</v>
      </c>
      <c r="J32" s="49">
        <v>17</v>
      </c>
      <c r="K32" s="49">
        <v>790</v>
      </c>
      <c r="L32" s="49">
        <v>125</v>
      </c>
      <c r="M32" s="49">
        <v>893</v>
      </c>
      <c r="N32" s="49">
        <v>333</v>
      </c>
      <c r="O32" s="49">
        <v>235</v>
      </c>
      <c r="P32" s="49">
        <v>915</v>
      </c>
      <c r="Q32" s="49">
        <v>990</v>
      </c>
      <c r="R32" s="49">
        <v>627</v>
      </c>
      <c r="S32" s="49">
        <v>153</v>
      </c>
      <c r="T32" s="49">
        <v>977</v>
      </c>
      <c r="U32" s="49">
        <v>120</v>
      </c>
      <c r="V32" s="49">
        <v>135</v>
      </c>
      <c r="W32" s="49">
        <v>162</v>
      </c>
      <c r="X32" s="49">
        <v>397</v>
      </c>
      <c r="Y32" s="49">
        <v>326</v>
      </c>
      <c r="Z32" s="49">
        <v>94</v>
      </c>
    </row>
    <row r="33" spans="2:26" x14ac:dyDescent="0.25">
      <c r="B33" s="48" t="s">
        <v>211</v>
      </c>
      <c r="C33" s="53"/>
      <c r="F33" s="48" t="s">
        <v>232</v>
      </c>
      <c r="G33" s="49">
        <v>443</v>
      </c>
      <c r="H33" s="49">
        <v>152</v>
      </c>
      <c r="I33" s="49">
        <v>21</v>
      </c>
      <c r="J33" s="49">
        <v>822</v>
      </c>
      <c r="K33" s="49">
        <v>294</v>
      </c>
      <c r="L33" s="49">
        <v>249</v>
      </c>
      <c r="M33" s="49">
        <v>590</v>
      </c>
      <c r="N33" s="49">
        <v>619</v>
      </c>
      <c r="O33" s="49">
        <v>824</v>
      </c>
      <c r="P33" s="49">
        <v>843</v>
      </c>
      <c r="Q33" s="49">
        <v>929</v>
      </c>
      <c r="R33" s="49">
        <v>912</v>
      </c>
      <c r="S33" s="49">
        <v>51</v>
      </c>
      <c r="T33" s="49">
        <v>759</v>
      </c>
      <c r="U33" s="49">
        <v>729</v>
      </c>
      <c r="V33" s="49">
        <v>814</v>
      </c>
      <c r="W33" s="49">
        <v>278</v>
      </c>
      <c r="X33" s="49">
        <v>28</v>
      </c>
      <c r="Y33" s="49">
        <v>420</v>
      </c>
      <c r="Z33" s="49">
        <v>344</v>
      </c>
    </row>
    <row r="34" spans="2:26" x14ac:dyDescent="0.25">
      <c r="B34" s="48" t="s">
        <v>244</v>
      </c>
      <c r="C34" s="53"/>
      <c r="F34" s="48" t="s">
        <v>243</v>
      </c>
      <c r="G34" s="49">
        <v>651</v>
      </c>
      <c r="H34" s="49">
        <v>187</v>
      </c>
      <c r="I34" s="49">
        <v>844</v>
      </c>
      <c r="J34" s="49">
        <v>837</v>
      </c>
      <c r="K34" s="49">
        <v>782</v>
      </c>
      <c r="L34" s="49">
        <v>831</v>
      </c>
      <c r="M34" s="49">
        <v>791</v>
      </c>
      <c r="N34" s="49">
        <v>31</v>
      </c>
      <c r="O34" s="49">
        <v>213</v>
      </c>
      <c r="P34" s="49">
        <v>799</v>
      </c>
      <c r="Q34" s="49">
        <v>772</v>
      </c>
      <c r="R34" s="49">
        <v>108</v>
      </c>
      <c r="S34" s="49">
        <v>570</v>
      </c>
      <c r="T34" s="49">
        <v>583</v>
      </c>
      <c r="U34" s="49">
        <v>1000</v>
      </c>
      <c r="V34" s="49">
        <v>75</v>
      </c>
      <c r="W34" s="49">
        <v>133</v>
      </c>
      <c r="X34" s="49">
        <v>416</v>
      </c>
      <c r="Y34" s="49">
        <v>848</v>
      </c>
      <c r="Z34" s="49">
        <v>622</v>
      </c>
    </row>
    <row r="35" spans="2:26" x14ac:dyDescent="0.25">
      <c r="B35" s="48" t="s">
        <v>229</v>
      </c>
      <c r="C35" s="53"/>
      <c r="F35" s="48" t="s">
        <v>227</v>
      </c>
      <c r="G35" s="49">
        <v>908</v>
      </c>
      <c r="H35" s="49">
        <v>663</v>
      </c>
      <c r="I35" s="49">
        <v>135</v>
      </c>
      <c r="J35" s="49">
        <v>840</v>
      </c>
      <c r="K35" s="49">
        <v>810</v>
      </c>
      <c r="L35" s="49">
        <v>156</v>
      </c>
      <c r="M35" s="49">
        <v>103</v>
      </c>
      <c r="N35" s="49">
        <v>749</v>
      </c>
      <c r="O35" s="49">
        <v>665</v>
      </c>
      <c r="P35" s="49">
        <v>223</v>
      </c>
      <c r="Q35" s="49">
        <v>980</v>
      </c>
      <c r="R35" s="49">
        <v>348</v>
      </c>
      <c r="S35" s="49">
        <v>559</v>
      </c>
      <c r="T35" s="49">
        <v>632</v>
      </c>
      <c r="U35" s="49">
        <v>364</v>
      </c>
      <c r="V35" s="49">
        <v>891</v>
      </c>
      <c r="W35" s="49">
        <v>363</v>
      </c>
      <c r="X35" s="49">
        <v>349</v>
      </c>
      <c r="Y35" s="49">
        <v>666</v>
      </c>
      <c r="Z35" s="49">
        <v>493</v>
      </c>
    </row>
    <row r="36" spans="2:26" x14ac:dyDescent="0.25">
      <c r="B36" s="48" t="s">
        <v>233</v>
      </c>
      <c r="C36" s="53"/>
      <c r="F36" s="48" t="s">
        <v>235</v>
      </c>
      <c r="G36" s="49">
        <v>721</v>
      </c>
      <c r="H36" s="49">
        <v>815</v>
      </c>
      <c r="I36" s="49">
        <v>890</v>
      </c>
      <c r="J36" s="49">
        <v>773</v>
      </c>
      <c r="K36" s="49">
        <v>705</v>
      </c>
      <c r="L36" s="49">
        <v>452</v>
      </c>
      <c r="M36" s="49">
        <v>643</v>
      </c>
      <c r="N36" s="49">
        <v>375</v>
      </c>
      <c r="O36" s="49">
        <v>517</v>
      </c>
      <c r="P36" s="49">
        <v>757</v>
      </c>
      <c r="Q36" s="49">
        <v>291</v>
      </c>
      <c r="R36" s="49">
        <v>174</v>
      </c>
      <c r="S36" s="49">
        <v>65</v>
      </c>
      <c r="T36" s="49">
        <v>123</v>
      </c>
      <c r="U36" s="49">
        <v>917</v>
      </c>
      <c r="V36" s="49">
        <v>49</v>
      </c>
      <c r="W36" s="49">
        <v>49</v>
      </c>
      <c r="X36" s="49">
        <v>572</v>
      </c>
      <c r="Y36" s="49">
        <v>375</v>
      </c>
      <c r="Z36" s="49">
        <v>785</v>
      </c>
    </row>
    <row r="37" spans="2:26" x14ac:dyDescent="0.25">
      <c r="B37" s="48" t="s">
        <v>226</v>
      </c>
      <c r="C37" s="53"/>
      <c r="F37" s="48" t="s">
        <v>266</v>
      </c>
      <c r="G37" s="49">
        <v>383</v>
      </c>
      <c r="H37" s="49">
        <v>651</v>
      </c>
      <c r="I37" s="49">
        <v>243</v>
      </c>
      <c r="J37" s="49">
        <v>854</v>
      </c>
      <c r="K37" s="49">
        <v>398</v>
      </c>
      <c r="L37" s="49">
        <v>711</v>
      </c>
      <c r="M37" s="49">
        <v>871</v>
      </c>
      <c r="N37" s="49">
        <v>378</v>
      </c>
      <c r="O37" s="49">
        <v>645</v>
      </c>
      <c r="P37" s="49">
        <v>318</v>
      </c>
      <c r="Q37" s="49">
        <v>861</v>
      </c>
      <c r="R37" s="49">
        <v>601</v>
      </c>
      <c r="S37" s="49">
        <v>665</v>
      </c>
      <c r="T37" s="49">
        <v>746</v>
      </c>
      <c r="U37" s="49">
        <v>231</v>
      </c>
      <c r="V37" s="49">
        <v>971</v>
      </c>
      <c r="W37" s="49">
        <v>101</v>
      </c>
      <c r="X37" s="49">
        <v>67</v>
      </c>
      <c r="Y37" s="49">
        <v>898</v>
      </c>
      <c r="Z37" s="49">
        <v>860</v>
      </c>
    </row>
    <row r="38" spans="2:26" x14ac:dyDescent="0.25">
      <c r="B38" s="48" t="s">
        <v>268</v>
      </c>
      <c r="C38" s="53"/>
      <c r="F38" s="48" t="s">
        <v>279</v>
      </c>
      <c r="G38" s="49">
        <v>945</v>
      </c>
      <c r="H38" s="49">
        <v>256</v>
      </c>
      <c r="I38" s="49">
        <v>409</v>
      </c>
      <c r="J38" s="49">
        <v>716</v>
      </c>
      <c r="K38" s="49">
        <v>491</v>
      </c>
      <c r="L38" s="49">
        <v>939</v>
      </c>
      <c r="M38" s="49">
        <v>970</v>
      </c>
      <c r="N38" s="49">
        <v>548</v>
      </c>
      <c r="O38" s="49">
        <v>975</v>
      </c>
      <c r="P38" s="49">
        <v>964</v>
      </c>
      <c r="Q38" s="49">
        <v>33</v>
      </c>
      <c r="R38" s="49">
        <v>633</v>
      </c>
      <c r="S38" s="49">
        <v>786</v>
      </c>
      <c r="T38" s="49">
        <v>379</v>
      </c>
      <c r="U38" s="49">
        <v>375</v>
      </c>
      <c r="V38" s="49">
        <v>331</v>
      </c>
      <c r="W38" s="49">
        <v>937</v>
      </c>
      <c r="X38" s="49">
        <v>982</v>
      </c>
      <c r="Y38" s="49">
        <v>386</v>
      </c>
      <c r="Z38" s="49">
        <v>408</v>
      </c>
    </row>
    <row r="39" spans="2:26" x14ac:dyDescent="0.25">
      <c r="B39" s="48" t="s">
        <v>210</v>
      </c>
      <c r="C39" s="53"/>
      <c r="F39" s="48" t="s">
        <v>197</v>
      </c>
      <c r="G39" s="49">
        <v>760</v>
      </c>
      <c r="H39" s="49">
        <v>704</v>
      </c>
      <c r="I39" s="49">
        <v>53</v>
      </c>
      <c r="J39" s="49">
        <v>537</v>
      </c>
      <c r="K39" s="49">
        <v>942</v>
      </c>
      <c r="L39" s="49">
        <v>143</v>
      </c>
      <c r="M39" s="49">
        <v>189</v>
      </c>
      <c r="N39" s="49">
        <v>229</v>
      </c>
      <c r="O39" s="49">
        <v>256</v>
      </c>
      <c r="P39" s="49">
        <v>470</v>
      </c>
      <c r="Q39" s="49">
        <v>886</v>
      </c>
      <c r="R39" s="49">
        <v>331</v>
      </c>
      <c r="S39" s="49">
        <v>436</v>
      </c>
      <c r="T39" s="49">
        <v>947</v>
      </c>
      <c r="U39" s="49">
        <v>105</v>
      </c>
      <c r="V39" s="49">
        <v>84</v>
      </c>
      <c r="W39" s="49">
        <v>634</v>
      </c>
      <c r="X39" s="49">
        <v>594</v>
      </c>
      <c r="Y39" s="49">
        <v>784</v>
      </c>
      <c r="Z39" s="49">
        <v>26</v>
      </c>
    </row>
    <row r="40" spans="2:26" x14ac:dyDescent="0.25">
      <c r="B40" s="48" t="s">
        <v>252</v>
      </c>
      <c r="C40" s="53"/>
      <c r="F40" s="48" t="s">
        <v>202</v>
      </c>
      <c r="G40" s="49">
        <v>580</v>
      </c>
      <c r="H40" s="49">
        <v>492</v>
      </c>
      <c r="I40" s="49">
        <v>475</v>
      </c>
      <c r="J40" s="49">
        <v>278</v>
      </c>
      <c r="K40" s="49">
        <v>469</v>
      </c>
      <c r="L40" s="49">
        <v>906</v>
      </c>
      <c r="M40" s="49">
        <v>287</v>
      </c>
      <c r="N40" s="49">
        <v>434</v>
      </c>
      <c r="O40" s="49">
        <v>618</v>
      </c>
      <c r="P40" s="49">
        <v>248</v>
      </c>
      <c r="Q40" s="49">
        <v>349</v>
      </c>
      <c r="R40" s="49">
        <v>741</v>
      </c>
      <c r="S40" s="49">
        <v>794</v>
      </c>
      <c r="T40" s="49">
        <v>278</v>
      </c>
      <c r="U40" s="49">
        <v>348</v>
      </c>
      <c r="V40" s="49">
        <v>581</v>
      </c>
      <c r="W40" s="49">
        <v>982</v>
      </c>
      <c r="X40" s="49">
        <v>666</v>
      </c>
      <c r="Y40" s="49">
        <v>401</v>
      </c>
      <c r="Z40" s="49">
        <v>917</v>
      </c>
    </row>
    <row r="41" spans="2:26" x14ac:dyDescent="0.25">
      <c r="B41" s="48" t="s">
        <v>278</v>
      </c>
      <c r="C41" s="53"/>
      <c r="F41" s="48" t="s">
        <v>275</v>
      </c>
      <c r="G41" s="49">
        <v>14</v>
      </c>
      <c r="H41" s="49">
        <v>599</v>
      </c>
      <c r="I41" s="49">
        <v>621</v>
      </c>
      <c r="J41" s="49">
        <v>435</v>
      </c>
      <c r="K41" s="49">
        <v>40</v>
      </c>
      <c r="L41" s="49">
        <v>473</v>
      </c>
      <c r="M41" s="49">
        <v>471</v>
      </c>
      <c r="N41" s="49">
        <v>312</v>
      </c>
      <c r="O41" s="49">
        <v>634</v>
      </c>
      <c r="P41" s="49">
        <v>808</v>
      </c>
      <c r="Q41" s="49">
        <v>320</v>
      </c>
      <c r="R41" s="49">
        <v>311</v>
      </c>
      <c r="S41" s="49">
        <v>658</v>
      </c>
      <c r="T41" s="49">
        <v>35</v>
      </c>
      <c r="U41" s="49">
        <v>970</v>
      </c>
      <c r="V41" s="49">
        <v>802</v>
      </c>
      <c r="W41" s="49">
        <v>104</v>
      </c>
      <c r="X41" s="49">
        <v>894</v>
      </c>
      <c r="Y41" s="49">
        <v>859</v>
      </c>
      <c r="Z41" s="49">
        <v>609</v>
      </c>
    </row>
    <row r="42" spans="2:26" x14ac:dyDescent="0.25">
      <c r="B42" s="48" t="s">
        <v>225</v>
      </c>
      <c r="C42" s="53"/>
      <c r="F42" s="48" t="s">
        <v>249</v>
      </c>
      <c r="G42" s="49">
        <v>968</v>
      </c>
      <c r="H42" s="49">
        <v>526</v>
      </c>
      <c r="I42" s="49">
        <v>920</v>
      </c>
      <c r="J42" s="49">
        <v>120</v>
      </c>
      <c r="K42" s="49">
        <v>698</v>
      </c>
      <c r="L42" s="49">
        <v>259</v>
      </c>
      <c r="M42" s="49">
        <v>130</v>
      </c>
      <c r="N42" s="49">
        <v>215</v>
      </c>
      <c r="O42" s="49">
        <v>709</v>
      </c>
      <c r="P42" s="49">
        <v>950</v>
      </c>
      <c r="Q42" s="49">
        <v>517</v>
      </c>
      <c r="R42" s="49">
        <v>305</v>
      </c>
      <c r="S42" s="49">
        <v>731</v>
      </c>
      <c r="T42" s="49">
        <v>737</v>
      </c>
      <c r="U42" s="49">
        <v>446</v>
      </c>
      <c r="V42" s="49">
        <v>250</v>
      </c>
      <c r="W42" s="49">
        <v>777</v>
      </c>
      <c r="X42" s="49">
        <v>544</v>
      </c>
      <c r="Y42" s="49">
        <v>123</v>
      </c>
      <c r="Z42" s="49">
        <v>443</v>
      </c>
    </row>
    <row r="43" spans="2:26" x14ac:dyDescent="0.25">
      <c r="B43" s="48" t="s">
        <v>240</v>
      </c>
      <c r="C43" s="53"/>
      <c r="F43" s="48" t="s">
        <v>277</v>
      </c>
      <c r="G43" s="49">
        <v>38</v>
      </c>
      <c r="H43" s="49">
        <v>944</v>
      </c>
      <c r="I43" s="49">
        <v>615</v>
      </c>
      <c r="J43" s="49">
        <v>869</v>
      </c>
      <c r="K43" s="49">
        <v>258</v>
      </c>
      <c r="L43" s="49">
        <v>993</v>
      </c>
      <c r="M43" s="49">
        <v>560</v>
      </c>
      <c r="N43" s="49">
        <v>384</v>
      </c>
      <c r="O43" s="49">
        <v>722</v>
      </c>
      <c r="P43" s="49">
        <v>35</v>
      </c>
      <c r="Q43" s="49">
        <v>293</v>
      </c>
      <c r="R43" s="49">
        <v>872</v>
      </c>
      <c r="S43" s="49">
        <v>159</v>
      </c>
      <c r="T43" s="49">
        <v>440</v>
      </c>
      <c r="U43" s="49">
        <v>296</v>
      </c>
      <c r="V43" s="49">
        <v>962</v>
      </c>
      <c r="W43" s="49">
        <v>517</v>
      </c>
      <c r="X43" s="49">
        <v>403</v>
      </c>
      <c r="Y43" s="49">
        <v>16</v>
      </c>
      <c r="Z43" s="49">
        <v>554</v>
      </c>
    </row>
    <row r="44" spans="2:26" x14ac:dyDescent="0.25">
      <c r="B44" s="48" t="s">
        <v>270</v>
      </c>
      <c r="C44" s="53"/>
      <c r="F44" s="48" t="s">
        <v>203</v>
      </c>
      <c r="G44" s="49">
        <v>90</v>
      </c>
      <c r="H44" s="49">
        <v>609</v>
      </c>
      <c r="I44" s="49">
        <v>375</v>
      </c>
      <c r="J44" s="49">
        <v>948</v>
      </c>
      <c r="K44" s="49">
        <v>739</v>
      </c>
      <c r="L44" s="49">
        <v>544</v>
      </c>
      <c r="M44" s="49">
        <v>173</v>
      </c>
      <c r="N44" s="49">
        <v>296</v>
      </c>
      <c r="O44" s="49">
        <v>759</v>
      </c>
      <c r="P44" s="49">
        <v>602</v>
      </c>
      <c r="Q44" s="49">
        <v>230</v>
      </c>
      <c r="R44" s="49">
        <v>747</v>
      </c>
      <c r="S44" s="49">
        <v>545</v>
      </c>
      <c r="T44" s="49">
        <v>161</v>
      </c>
      <c r="U44" s="49">
        <v>726</v>
      </c>
      <c r="V44" s="49">
        <v>48</v>
      </c>
      <c r="W44" s="49">
        <v>377</v>
      </c>
      <c r="X44" s="49">
        <v>619</v>
      </c>
      <c r="Y44" s="49">
        <v>395</v>
      </c>
      <c r="Z44" s="49">
        <v>449</v>
      </c>
    </row>
    <row r="45" spans="2:26" x14ac:dyDescent="0.25">
      <c r="B45" s="48" t="s">
        <v>242</v>
      </c>
      <c r="C45" s="53"/>
      <c r="F45" s="48" t="s">
        <v>265</v>
      </c>
      <c r="G45" s="49">
        <v>840</v>
      </c>
      <c r="H45" s="49">
        <v>313</v>
      </c>
      <c r="I45" s="49">
        <v>84</v>
      </c>
      <c r="J45" s="49">
        <v>94</v>
      </c>
      <c r="K45" s="49">
        <v>768</v>
      </c>
      <c r="L45" s="49">
        <v>564</v>
      </c>
      <c r="M45" s="49">
        <v>486</v>
      </c>
      <c r="N45" s="49">
        <v>456</v>
      </c>
      <c r="O45" s="49">
        <v>414</v>
      </c>
      <c r="P45" s="49">
        <v>317</v>
      </c>
      <c r="Q45" s="49">
        <v>802</v>
      </c>
      <c r="R45" s="49">
        <v>454</v>
      </c>
      <c r="S45" s="49">
        <v>461</v>
      </c>
      <c r="T45" s="49">
        <v>415</v>
      </c>
      <c r="U45" s="49">
        <v>927</v>
      </c>
      <c r="V45" s="49">
        <v>260</v>
      </c>
      <c r="W45" s="49">
        <v>553</v>
      </c>
      <c r="X45" s="49">
        <v>14</v>
      </c>
      <c r="Y45" s="49">
        <v>522</v>
      </c>
      <c r="Z45" s="49">
        <v>342</v>
      </c>
    </row>
    <row r="46" spans="2:26" x14ac:dyDescent="0.25">
      <c r="B46" s="48" t="s">
        <v>276</v>
      </c>
      <c r="C46" s="53"/>
      <c r="F46" s="48" t="s">
        <v>237</v>
      </c>
      <c r="G46" s="49">
        <v>229</v>
      </c>
      <c r="H46" s="49">
        <v>878</v>
      </c>
      <c r="I46" s="49">
        <v>953</v>
      </c>
      <c r="J46" s="49">
        <v>391</v>
      </c>
      <c r="K46" s="49">
        <v>643</v>
      </c>
      <c r="L46" s="49">
        <v>91</v>
      </c>
      <c r="M46" s="49">
        <v>422</v>
      </c>
      <c r="N46" s="49">
        <v>810</v>
      </c>
      <c r="O46" s="49">
        <v>735</v>
      </c>
      <c r="P46" s="49">
        <v>140</v>
      </c>
      <c r="Q46" s="49">
        <v>489</v>
      </c>
      <c r="R46" s="49">
        <v>310</v>
      </c>
      <c r="S46" s="49">
        <v>424</v>
      </c>
      <c r="T46" s="49">
        <v>983</v>
      </c>
      <c r="U46" s="49">
        <v>610</v>
      </c>
      <c r="V46" s="49">
        <v>251</v>
      </c>
      <c r="W46" s="49">
        <v>603</v>
      </c>
      <c r="X46" s="49">
        <v>247</v>
      </c>
      <c r="Y46" s="49">
        <v>820</v>
      </c>
      <c r="Z46" s="49">
        <v>522</v>
      </c>
    </row>
    <row r="47" spans="2:26" x14ac:dyDescent="0.25">
      <c r="B47" s="48" t="s">
        <v>206</v>
      </c>
      <c r="C47" s="53"/>
      <c r="F47" s="48" t="s">
        <v>238</v>
      </c>
      <c r="G47" s="49">
        <v>872</v>
      </c>
      <c r="H47" s="49">
        <v>443</v>
      </c>
      <c r="I47" s="49">
        <v>652</v>
      </c>
      <c r="J47" s="49">
        <v>461</v>
      </c>
      <c r="K47" s="49">
        <v>53</v>
      </c>
      <c r="L47" s="49">
        <v>18</v>
      </c>
      <c r="M47" s="49">
        <v>105</v>
      </c>
      <c r="N47" s="49">
        <v>404</v>
      </c>
      <c r="O47" s="49">
        <v>661</v>
      </c>
      <c r="P47" s="49">
        <v>424</v>
      </c>
      <c r="Q47" s="49">
        <v>79</v>
      </c>
      <c r="R47" s="49">
        <v>116</v>
      </c>
      <c r="S47" s="49">
        <v>280</v>
      </c>
      <c r="T47" s="49">
        <v>690</v>
      </c>
      <c r="U47" s="49">
        <v>809</v>
      </c>
      <c r="V47" s="49">
        <v>570</v>
      </c>
      <c r="W47" s="49">
        <v>638</v>
      </c>
      <c r="X47" s="49">
        <v>970</v>
      </c>
      <c r="Y47" s="49">
        <v>699</v>
      </c>
      <c r="Z47" s="49">
        <v>31</v>
      </c>
    </row>
    <row r="48" spans="2:26" x14ac:dyDescent="0.25">
      <c r="B48" s="48" t="s">
        <v>262</v>
      </c>
      <c r="C48" s="53"/>
      <c r="F48" s="48" t="s">
        <v>204</v>
      </c>
      <c r="G48" s="49">
        <v>276</v>
      </c>
      <c r="H48" s="49">
        <v>609</v>
      </c>
      <c r="I48" s="49">
        <v>674</v>
      </c>
      <c r="J48" s="49">
        <v>18</v>
      </c>
      <c r="K48" s="49">
        <v>278</v>
      </c>
      <c r="L48" s="49">
        <v>625</v>
      </c>
      <c r="M48" s="49">
        <v>552</v>
      </c>
      <c r="N48" s="49">
        <v>52</v>
      </c>
      <c r="O48" s="49">
        <v>71</v>
      </c>
      <c r="P48" s="49">
        <v>203</v>
      </c>
      <c r="Q48" s="49">
        <v>416</v>
      </c>
      <c r="R48" s="49">
        <v>879</v>
      </c>
      <c r="S48" s="49">
        <v>806</v>
      </c>
      <c r="T48" s="49">
        <v>654</v>
      </c>
      <c r="U48" s="49">
        <v>655</v>
      </c>
      <c r="V48" s="49">
        <v>472</v>
      </c>
      <c r="W48" s="49">
        <v>864</v>
      </c>
      <c r="X48" s="49">
        <v>738</v>
      </c>
      <c r="Y48" s="49">
        <v>875</v>
      </c>
      <c r="Z48" s="49">
        <v>788</v>
      </c>
    </row>
    <row r="49" spans="2:26" x14ac:dyDescent="0.25">
      <c r="B49" s="48" t="s">
        <v>223</v>
      </c>
      <c r="C49" s="53"/>
      <c r="F49" s="48" t="s">
        <v>267</v>
      </c>
      <c r="G49" s="49">
        <v>26</v>
      </c>
      <c r="H49" s="49">
        <v>770</v>
      </c>
      <c r="I49" s="49">
        <v>696</v>
      </c>
      <c r="J49" s="49">
        <v>214</v>
      </c>
      <c r="K49" s="49">
        <v>698</v>
      </c>
      <c r="L49" s="49">
        <v>148</v>
      </c>
      <c r="M49" s="49">
        <v>621</v>
      </c>
      <c r="N49" s="49">
        <v>990</v>
      </c>
      <c r="O49" s="49">
        <v>172</v>
      </c>
      <c r="P49" s="49">
        <v>901</v>
      </c>
      <c r="Q49" s="49">
        <v>702</v>
      </c>
      <c r="R49" s="49">
        <v>854</v>
      </c>
      <c r="S49" s="49">
        <v>632</v>
      </c>
      <c r="T49" s="49">
        <v>989</v>
      </c>
      <c r="U49" s="49">
        <v>808</v>
      </c>
      <c r="V49" s="49">
        <v>771</v>
      </c>
      <c r="W49" s="49">
        <v>462</v>
      </c>
      <c r="X49" s="49">
        <v>166</v>
      </c>
      <c r="Y49" s="49">
        <v>62</v>
      </c>
      <c r="Z49" s="49">
        <v>538</v>
      </c>
    </row>
    <row r="50" spans="2:26" x14ac:dyDescent="0.25">
      <c r="B50" s="48" t="s">
        <v>246</v>
      </c>
      <c r="C50" s="53"/>
      <c r="F50" s="48" t="s">
        <v>255</v>
      </c>
      <c r="G50" s="49">
        <v>393</v>
      </c>
      <c r="H50" s="49">
        <v>299</v>
      </c>
      <c r="I50" s="49">
        <v>653</v>
      </c>
      <c r="J50" s="49">
        <v>790</v>
      </c>
      <c r="K50" s="49">
        <v>921</v>
      </c>
      <c r="L50" s="49">
        <v>365</v>
      </c>
      <c r="M50" s="49">
        <v>205</v>
      </c>
      <c r="N50" s="49">
        <v>625</v>
      </c>
      <c r="O50" s="49">
        <v>707</v>
      </c>
      <c r="P50" s="49">
        <v>130</v>
      </c>
      <c r="Q50" s="49">
        <v>741</v>
      </c>
      <c r="R50" s="49">
        <v>347</v>
      </c>
      <c r="S50" s="49">
        <v>457</v>
      </c>
      <c r="T50" s="49">
        <v>932</v>
      </c>
      <c r="U50" s="49">
        <v>664</v>
      </c>
      <c r="V50" s="49">
        <v>920</v>
      </c>
      <c r="W50" s="49">
        <v>666</v>
      </c>
      <c r="X50" s="49">
        <v>658</v>
      </c>
      <c r="Y50" s="49">
        <v>145</v>
      </c>
      <c r="Z50" s="49">
        <v>582</v>
      </c>
    </row>
    <row r="51" spans="2:26" x14ac:dyDescent="0.25">
      <c r="B51" s="48" t="s">
        <v>205</v>
      </c>
      <c r="C51" s="53"/>
      <c r="F51" s="48" t="s">
        <v>241</v>
      </c>
      <c r="G51" s="49">
        <v>41</v>
      </c>
      <c r="H51" s="49">
        <v>86</v>
      </c>
      <c r="I51" s="49">
        <v>280</v>
      </c>
      <c r="J51" s="49">
        <v>503</v>
      </c>
      <c r="K51" s="49">
        <v>604</v>
      </c>
      <c r="L51" s="49">
        <v>463</v>
      </c>
      <c r="M51" s="49">
        <v>416</v>
      </c>
      <c r="N51" s="49">
        <v>399</v>
      </c>
      <c r="O51" s="49">
        <v>415</v>
      </c>
      <c r="P51" s="49">
        <v>86</v>
      </c>
      <c r="Q51" s="49">
        <v>703</v>
      </c>
      <c r="R51" s="49">
        <v>91</v>
      </c>
      <c r="S51" s="49">
        <v>198</v>
      </c>
      <c r="T51" s="49">
        <v>870</v>
      </c>
      <c r="U51" s="49">
        <v>429</v>
      </c>
      <c r="V51" s="49">
        <v>174</v>
      </c>
      <c r="W51" s="49">
        <v>188</v>
      </c>
      <c r="X51" s="49">
        <v>368</v>
      </c>
      <c r="Y51" s="49">
        <v>97</v>
      </c>
      <c r="Z51" s="49">
        <v>476</v>
      </c>
    </row>
    <row r="52" spans="2:26" x14ac:dyDescent="0.25">
      <c r="B52" s="48" t="s">
        <v>198</v>
      </c>
      <c r="C52" s="53"/>
      <c r="F52" s="48" t="s">
        <v>247</v>
      </c>
      <c r="G52" s="49">
        <v>956</v>
      </c>
      <c r="H52" s="49">
        <v>792</v>
      </c>
      <c r="I52" s="49">
        <v>277</v>
      </c>
      <c r="J52" s="49">
        <v>196</v>
      </c>
      <c r="K52" s="49">
        <v>990</v>
      </c>
      <c r="L52" s="49">
        <v>992</v>
      </c>
      <c r="M52" s="49">
        <v>321</v>
      </c>
      <c r="N52" s="49">
        <v>80</v>
      </c>
      <c r="O52" s="49">
        <v>337</v>
      </c>
      <c r="P52" s="49">
        <v>413</v>
      </c>
      <c r="Q52" s="49">
        <v>531</v>
      </c>
      <c r="R52" s="49">
        <v>953</v>
      </c>
      <c r="S52" s="49">
        <v>176</v>
      </c>
      <c r="T52" s="49">
        <v>502</v>
      </c>
      <c r="U52" s="49">
        <v>417</v>
      </c>
      <c r="V52" s="49">
        <v>408</v>
      </c>
      <c r="W52" s="49">
        <v>523</v>
      </c>
      <c r="X52" s="49">
        <v>209</v>
      </c>
      <c r="Y52" s="49">
        <v>462</v>
      </c>
      <c r="Z52" s="49">
        <v>741</v>
      </c>
    </row>
    <row r="53" spans="2:26" x14ac:dyDescent="0.25">
      <c r="B53" s="48" t="s">
        <v>261</v>
      </c>
      <c r="C53" s="53"/>
      <c r="F53" s="48" t="s">
        <v>261</v>
      </c>
      <c r="G53" s="49">
        <v>89</v>
      </c>
      <c r="H53" s="49">
        <v>801</v>
      </c>
      <c r="I53" s="49">
        <v>705</v>
      </c>
      <c r="J53" s="49">
        <v>264</v>
      </c>
      <c r="K53" s="49">
        <v>627</v>
      </c>
      <c r="L53" s="49">
        <v>696</v>
      </c>
      <c r="M53" s="49">
        <v>809</v>
      </c>
      <c r="N53" s="49">
        <v>605</v>
      </c>
      <c r="O53" s="49">
        <v>521</v>
      </c>
      <c r="P53" s="49">
        <v>527</v>
      </c>
      <c r="Q53" s="49">
        <v>336</v>
      </c>
      <c r="R53" s="49">
        <v>717</v>
      </c>
      <c r="S53" s="49">
        <v>511</v>
      </c>
      <c r="T53" s="49">
        <v>722</v>
      </c>
      <c r="U53" s="49">
        <v>331</v>
      </c>
      <c r="V53" s="49">
        <v>129</v>
      </c>
      <c r="W53" s="49">
        <v>738</v>
      </c>
      <c r="X53" s="49">
        <v>97</v>
      </c>
      <c r="Y53" s="49">
        <v>592</v>
      </c>
      <c r="Z53" s="49">
        <v>549</v>
      </c>
    </row>
    <row r="54" spans="2:26" x14ac:dyDescent="0.25">
      <c r="B54" s="48" t="s">
        <v>247</v>
      </c>
      <c r="C54" s="53"/>
      <c r="F54" s="48" t="s">
        <v>198</v>
      </c>
      <c r="G54" s="49">
        <v>799</v>
      </c>
      <c r="H54" s="49">
        <v>405</v>
      </c>
      <c r="I54" s="49">
        <v>36</v>
      </c>
      <c r="J54" s="49">
        <v>901</v>
      </c>
      <c r="K54" s="49">
        <v>160</v>
      </c>
      <c r="L54" s="49">
        <v>977</v>
      </c>
      <c r="M54" s="49">
        <v>332</v>
      </c>
      <c r="N54" s="49">
        <v>962</v>
      </c>
      <c r="O54" s="49">
        <v>607</v>
      </c>
      <c r="P54" s="49">
        <v>852</v>
      </c>
      <c r="Q54" s="49">
        <v>871</v>
      </c>
      <c r="R54" s="49">
        <v>590</v>
      </c>
      <c r="S54" s="49">
        <v>550</v>
      </c>
      <c r="T54" s="49">
        <v>489</v>
      </c>
      <c r="U54" s="49">
        <v>73</v>
      </c>
      <c r="V54" s="49">
        <v>379</v>
      </c>
      <c r="W54" s="49">
        <v>528</v>
      </c>
      <c r="X54" s="49">
        <v>721</v>
      </c>
      <c r="Y54" s="49">
        <v>430</v>
      </c>
      <c r="Z54" s="49">
        <v>999</v>
      </c>
    </row>
    <row r="55" spans="2:26" x14ac:dyDescent="0.25">
      <c r="B55" s="48" t="s">
        <v>241</v>
      </c>
      <c r="C55" s="53"/>
      <c r="F55" s="48" t="s">
        <v>205</v>
      </c>
      <c r="G55" s="49">
        <v>280</v>
      </c>
      <c r="H55" s="49">
        <v>45</v>
      </c>
      <c r="I55" s="49">
        <v>176</v>
      </c>
      <c r="J55" s="49">
        <v>646</v>
      </c>
      <c r="K55" s="49">
        <v>571</v>
      </c>
      <c r="L55" s="49">
        <v>831</v>
      </c>
      <c r="M55" s="49">
        <v>685</v>
      </c>
      <c r="N55" s="49">
        <v>831</v>
      </c>
      <c r="O55" s="49">
        <v>693</v>
      </c>
      <c r="P55" s="49">
        <v>551</v>
      </c>
      <c r="Q55" s="49">
        <v>514</v>
      </c>
      <c r="R55" s="49">
        <v>344</v>
      </c>
      <c r="S55" s="49">
        <v>44</v>
      </c>
      <c r="T55" s="49">
        <v>793</v>
      </c>
      <c r="U55" s="49">
        <v>73</v>
      </c>
      <c r="V55" s="49">
        <v>730</v>
      </c>
      <c r="W55" s="49">
        <v>798</v>
      </c>
      <c r="X55" s="49">
        <v>560</v>
      </c>
      <c r="Y55" s="49">
        <v>384</v>
      </c>
      <c r="Z55" s="49">
        <v>619</v>
      </c>
    </row>
    <row r="56" spans="2:26" x14ac:dyDescent="0.25">
      <c r="B56" s="48" t="s">
        <v>255</v>
      </c>
      <c r="C56" s="53"/>
      <c r="F56" s="48" t="s">
        <v>246</v>
      </c>
      <c r="G56" s="49">
        <v>587</v>
      </c>
      <c r="H56" s="49">
        <v>246</v>
      </c>
      <c r="I56" s="49">
        <v>489</v>
      </c>
      <c r="J56" s="49">
        <v>830</v>
      </c>
      <c r="K56" s="49">
        <v>48</v>
      </c>
      <c r="L56" s="49">
        <v>85</v>
      </c>
      <c r="M56" s="49">
        <v>360</v>
      </c>
      <c r="N56" s="49">
        <v>713</v>
      </c>
      <c r="O56" s="49">
        <v>164</v>
      </c>
      <c r="P56" s="49">
        <v>319</v>
      </c>
      <c r="Q56" s="49">
        <v>953</v>
      </c>
      <c r="R56" s="49">
        <v>355</v>
      </c>
      <c r="S56" s="49">
        <v>865</v>
      </c>
      <c r="T56" s="49">
        <v>884</v>
      </c>
      <c r="U56" s="49">
        <v>917</v>
      </c>
      <c r="V56" s="49">
        <v>634</v>
      </c>
      <c r="W56" s="49">
        <v>531</v>
      </c>
      <c r="X56" s="49">
        <v>337</v>
      </c>
      <c r="Y56" s="49">
        <v>185</v>
      </c>
      <c r="Z56" s="49">
        <v>890</v>
      </c>
    </row>
    <row r="57" spans="2:26" x14ac:dyDescent="0.25">
      <c r="B57" s="48" t="s">
        <v>267</v>
      </c>
      <c r="C57" s="53"/>
      <c r="F57" s="48" t="s">
        <v>223</v>
      </c>
      <c r="G57" s="49">
        <v>216</v>
      </c>
      <c r="H57" s="49">
        <v>900</v>
      </c>
      <c r="I57" s="49">
        <v>18</v>
      </c>
      <c r="J57" s="49">
        <v>885</v>
      </c>
      <c r="K57" s="49">
        <v>100</v>
      </c>
      <c r="L57" s="49">
        <v>232</v>
      </c>
      <c r="M57" s="49">
        <v>922</v>
      </c>
      <c r="N57" s="49">
        <v>359</v>
      </c>
      <c r="O57" s="49">
        <v>702</v>
      </c>
      <c r="P57" s="49">
        <v>910</v>
      </c>
      <c r="Q57" s="49">
        <v>42</v>
      </c>
      <c r="R57" s="49">
        <v>337</v>
      </c>
      <c r="S57" s="49">
        <v>572</v>
      </c>
      <c r="T57" s="49">
        <v>190</v>
      </c>
      <c r="U57" s="49">
        <v>873</v>
      </c>
      <c r="V57" s="49">
        <v>535</v>
      </c>
      <c r="W57" s="49">
        <v>827</v>
      </c>
      <c r="X57" s="49">
        <v>833</v>
      </c>
      <c r="Y57" s="49">
        <v>432</v>
      </c>
      <c r="Z57" s="49">
        <v>345</v>
      </c>
    </row>
    <row r="58" spans="2:26" x14ac:dyDescent="0.25">
      <c r="B58" s="48" t="s">
        <v>204</v>
      </c>
      <c r="C58" s="53"/>
      <c r="F58" s="48" t="s">
        <v>262</v>
      </c>
      <c r="G58" s="49">
        <v>566</v>
      </c>
      <c r="H58" s="49">
        <v>315</v>
      </c>
      <c r="I58" s="49">
        <v>504</v>
      </c>
      <c r="J58" s="49">
        <v>783</v>
      </c>
      <c r="K58" s="49">
        <v>763</v>
      </c>
      <c r="L58" s="49">
        <v>761</v>
      </c>
      <c r="M58" s="49">
        <v>204</v>
      </c>
      <c r="N58" s="49">
        <v>722</v>
      </c>
      <c r="O58" s="49">
        <v>199</v>
      </c>
      <c r="P58" s="49">
        <v>867</v>
      </c>
      <c r="Q58" s="49">
        <v>638</v>
      </c>
      <c r="R58" s="49">
        <v>551</v>
      </c>
      <c r="S58" s="49">
        <v>736</v>
      </c>
      <c r="T58" s="49">
        <v>179</v>
      </c>
      <c r="U58" s="49">
        <v>737</v>
      </c>
      <c r="V58" s="49">
        <v>594</v>
      </c>
      <c r="W58" s="49">
        <v>911</v>
      </c>
      <c r="X58" s="49">
        <v>434</v>
      </c>
      <c r="Y58" s="49">
        <v>239</v>
      </c>
      <c r="Z58" s="49">
        <v>785</v>
      </c>
    </row>
    <row r="59" spans="2:26" x14ac:dyDescent="0.25">
      <c r="B59" s="48" t="s">
        <v>238</v>
      </c>
      <c r="C59" s="53"/>
      <c r="F59" s="48" t="s">
        <v>206</v>
      </c>
      <c r="G59" s="49">
        <v>837</v>
      </c>
      <c r="H59" s="49">
        <v>469</v>
      </c>
      <c r="I59" s="49">
        <v>838</v>
      </c>
      <c r="J59" s="49">
        <v>633</v>
      </c>
      <c r="K59" s="49">
        <v>170</v>
      </c>
      <c r="L59" s="49">
        <v>303</v>
      </c>
      <c r="M59" s="49">
        <v>660</v>
      </c>
      <c r="N59" s="49">
        <v>56</v>
      </c>
      <c r="O59" s="49">
        <v>577</v>
      </c>
      <c r="P59" s="49">
        <v>214</v>
      </c>
      <c r="Q59" s="49">
        <v>936</v>
      </c>
      <c r="R59" s="49">
        <v>983</v>
      </c>
      <c r="S59" s="49">
        <v>821</v>
      </c>
      <c r="T59" s="49">
        <v>292</v>
      </c>
      <c r="U59" s="49">
        <v>299</v>
      </c>
      <c r="V59" s="49">
        <v>210</v>
      </c>
      <c r="W59" s="49">
        <v>945</v>
      </c>
      <c r="X59" s="49">
        <v>59</v>
      </c>
      <c r="Y59" s="49">
        <v>484</v>
      </c>
      <c r="Z59" s="49">
        <v>891</v>
      </c>
    </row>
    <row r="60" spans="2:26" x14ac:dyDescent="0.25">
      <c r="B60" s="48" t="s">
        <v>237</v>
      </c>
      <c r="C60" s="53"/>
      <c r="F60" s="48" t="s">
        <v>276</v>
      </c>
      <c r="G60" s="49">
        <v>427</v>
      </c>
      <c r="H60" s="49">
        <v>968</v>
      </c>
      <c r="I60" s="49">
        <v>810</v>
      </c>
      <c r="J60" s="49">
        <v>551</v>
      </c>
      <c r="K60" s="49">
        <v>845</v>
      </c>
      <c r="L60" s="49">
        <v>938</v>
      </c>
      <c r="M60" s="49">
        <v>59</v>
      </c>
      <c r="N60" s="49">
        <v>82</v>
      </c>
      <c r="O60" s="49">
        <v>513</v>
      </c>
      <c r="P60" s="49">
        <v>637</v>
      </c>
      <c r="Q60" s="49">
        <v>257</v>
      </c>
      <c r="R60" s="49">
        <v>757</v>
      </c>
      <c r="S60" s="49">
        <v>92</v>
      </c>
      <c r="T60" s="49">
        <v>961</v>
      </c>
      <c r="U60" s="49">
        <v>426</v>
      </c>
      <c r="V60" s="49">
        <v>535</v>
      </c>
      <c r="W60" s="49">
        <v>909</v>
      </c>
      <c r="X60" s="49">
        <v>509</v>
      </c>
      <c r="Y60" s="49">
        <v>347</v>
      </c>
      <c r="Z60" s="49">
        <v>664</v>
      </c>
    </row>
    <row r="61" spans="2:26" x14ac:dyDescent="0.25">
      <c r="B61" s="48" t="s">
        <v>265</v>
      </c>
      <c r="C61" s="53"/>
      <c r="F61" s="48" t="s">
        <v>242</v>
      </c>
      <c r="G61" s="49">
        <v>718</v>
      </c>
      <c r="H61" s="49">
        <v>685</v>
      </c>
      <c r="I61" s="49">
        <v>725</v>
      </c>
      <c r="J61" s="49">
        <v>45</v>
      </c>
      <c r="K61" s="49">
        <v>960</v>
      </c>
      <c r="L61" s="49">
        <v>809</v>
      </c>
      <c r="M61" s="49">
        <v>491</v>
      </c>
      <c r="N61" s="49">
        <v>485</v>
      </c>
      <c r="O61" s="49">
        <v>488</v>
      </c>
      <c r="P61" s="49">
        <v>753</v>
      </c>
      <c r="Q61" s="49">
        <v>228</v>
      </c>
      <c r="R61" s="49">
        <v>633</v>
      </c>
      <c r="S61" s="49">
        <v>387</v>
      </c>
      <c r="T61" s="49">
        <v>568</v>
      </c>
      <c r="U61" s="49">
        <v>868</v>
      </c>
      <c r="V61" s="49">
        <v>684</v>
      </c>
      <c r="W61" s="49">
        <v>64</v>
      </c>
      <c r="X61" s="49">
        <v>521</v>
      </c>
      <c r="Y61" s="49">
        <v>15</v>
      </c>
      <c r="Z61" s="49">
        <v>778</v>
      </c>
    </row>
    <row r="62" spans="2:26" x14ac:dyDescent="0.25">
      <c r="B62" s="48" t="s">
        <v>203</v>
      </c>
      <c r="C62" s="53"/>
      <c r="F62" s="48" t="s">
        <v>270</v>
      </c>
      <c r="G62" s="49">
        <v>617</v>
      </c>
      <c r="H62" s="49">
        <v>271</v>
      </c>
      <c r="I62" s="49">
        <v>144</v>
      </c>
      <c r="J62" s="49">
        <v>967</v>
      </c>
      <c r="K62" s="49">
        <v>553</v>
      </c>
      <c r="L62" s="49">
        <v>52</v>
      </c>
      <c r="M62" s="49">
        <v>19</v>
      </c>
      <c r="N62" s="49">
        <v>847</v>
      </c>
      <c r="O62" s="49">
        <v>624</v>
      </c>
      <c r="P62" s="49">
        <v>103</v>
      </c>
      <c r="Q62" s="49">
        <v>155</v>
      </c>
      <c r="R62" s="49">
        <v>478</v>
      </c>
      <c r="S62" s="49">
        <v>550</v>
      </c>
      <c r="T62" s="49">
        <v>709</v>
      </c>
      <c r="U62" s="49">
        <v>448</v>
      </c>
      <c r="V62" s="49">
        <v>92</v>
      </c>
      <c r="W62" s="49">
        <v>136</v>
      </c>
      <c r="X62" s="49">
        <v>602</v>
      </c>
      <c r="Y62" s="49">
        <v>931</v>
      </c>
      <c r="Z62" s="49">
        <v>585</v>
      </c>
    </row>
    <row r="63" spans="2:26" x14ac:dyDescent="0.25">
      <c r="B63" s="48" t="s">
        <v>277</v>
      </c>
      <c r="C63" s="53"/>
      <c r="F63" s="48" t="s">
        <v>240</v>
      </c>
      <c r="G63" s="49">
        <v>340</v>
      </c>
      <c r="H63" s="49">
        <v>580</v>
      </c>
      <c r="I63" s="49">
        <v>275</v>
      </c>
      <c r="J63" s="49">
        <v>574</v>
      </c>
      <c r="K63" s="49">
        <v>251</v>
      </c>
      <c r="L63" s="49">
        <v>297</v>
      </c>
      <c r="M63" s="49">
        <v>546</v>
      </c>
      <c r="N63" s="49">
        <v>465</v>
      </c>
      <c r="O63" s="49">
        <v>991</v>
      </c>
      <c r="P63" s="49">
        <v>690</v>
      </c>
      <c r="Q63" s="49">
        <v>730</v>
      </c>
      <c r="R63" s="49">
        <v>910</v>
      </c>
      <c r="S63" s="49">
        <v>10</v>
      </c>
      <c r="T63" s="49">
        <v>839</v>
      </c>
      <c r="U63" s="49">
        <v>557</v>
      </c>
      <c r="V63" s="49">
        <v>176</v>
      </c>
      <c r="W63" s="49">
        <v>930</v>
      </c>
      <c r="X63" s="49">
        <v>44</v>
      </c>
      <c r="Y63" s="49">
        <v>888</v>
      </c>
      <c r="Z63" s="49">
        <v>423</v>
      </c>
    </row>
    <row r="64" spans="2:26" x14ac:dyDescent="0.25">
      <c r="B64" s="48" t="s">
        <v>249</v>
      </c>
      <c r="C64" s="53"/>
      <c r="F64" s="48" t="s">
        <v>225</v>
      </c>
      <c r="G64" s="49">
        <v>902</v>
      </c>
      <c r="H64" s="49">
        <v>586</v>
      </c>
      <c r="I64" s="49">
        <v>54</v>
      </c>
      <c r="J64" s="49">
        <v>994</v>
      </c>
      <c r="K64" s="49">
        <v>449</v>
      </c>
      <c r="L64" s="49">
        <v>73</v>
      </c>
      <c r="M64" s="49">
        <v>430</v>
      </c>
      <c r="N64" s="49">
        <v>359</v>
      </c>
      <c r="O64" s="49">
        <v>478</v>
      </c>
      <c r="P64" s="49">
        <v>697</v>
      </c>
      <c r="Q64" s="49">
        <v>341</v>
      </c>
      <c r="R64" s="49">
        <v>334</v>
      </c>
      <c r="S64" s="49">
        <v>330</v>
      </c>
      <c r="T64" s="49">
        <v>845</v>
      </c>
      <c r="U64" s="49">
        <v>940</v>
      </c>
      <c r="V64" s="49">
        <v>106</v>
      </c>
      <c r="W64" s="49">
        <v>166</v>
      </c>
      <c r="X64" s="49">
        <v>809</v>
      </c>
      <c r="Y64" s="49">
        <v>181</v>
      </c>
      <c r="Z64" s="49">
        <v>421</v>
      </c>
    </row>
    <row r="65" spans="2:26" x14ac:dyDescent="0.25">
      <c r="B65" s="48" t="s">
        <v>275</v>
      </c>
      <c r="C65" s="53"/>
      <c r="F65" s="48" t="s">
        <v>278</v>
      </c>
      <c r="G65" s="49">
        <v>343</v>
      </c>
      <c r="H65" s="49">
        <v>245</v>
      </c>
      <c r="I65" s="49">
        <v>716</v>
      </c>
      <c r="J65" s="49">
        <v>270</v>
      </c>
      <c r="K65" s="49">
        <v>851</v>
      </c>
      <c r="L65" s="49">
        <v>416</v>
      </c>
      <c r="M65" s="49">
        <v>102</v>
      </c>
      <c r="N65" s="49">
        <v>541</v>
      </c>
      <c r="O65" s="49">
        <v>405</v>
      </c>
      <c r="P65" s="49">
        <v>478</v>
      </c>
      <c r="Q65" s="49">
        <v>620</v>
      </c>
      <c r="R65" s="49">
        <v>450</v>
      </c>
      <c r="S65" s="49">
        <v>975</v>
      </c>
      <c r="T65" s="49">
        <v>314</v>
      </c>
      <c r="U65" s="49">
        <v>918</v>
      </c>
      <c r="V65" s="49">
        <v>319</v>
      </c>
      <c r="W65" s="49">
        <v>882</v>
      </c>
      <c r="X65" s="49">
        <v>856</v>
      </c>
      <c r="Y65" s="49">
        <v>668</v>
      </c>
      <c r="Z65" s="49">
        <v>644</v>
      </c>
    </row>
    <row r="66" spans="2:26" x14ac:dyDescent="0.25">
      <c r="B66" s="48" t="s">
        <v>202</v>
      </c>
      <c r="C66" s="53"/>
      <c r="F66" s="48" t="s">
        <v>252</v>
      </c>
      <c r="G66" s="49">
        <v>693</v>
      </c>
      <c r="H66" s="49">
        <v>437</v>
      </c>
      <c r="I66" s="49">
        <v>342</v>
      </c>
      <c r="J66" s="49">
        <v>129</v>
      </c>
      <c r="K66" s="49">
        <v>666</v>
      </c>
      <c r="L66" s="49">
        <v>345</v>
      </c>
      <c r="M66" s="49">
        <v>568</v>
      </c>
      <c r="N66" s="49">
        <v>505</v>
      </c>
      <c r="O66" s="49">
        <v>531</v>
      </c>
      <c r="P66" s="49">
        <v>778</v>
      </c>
      <c r="Q66" s="49">
        <v>884</v>
      </c>
      <c r="R66" s="49">
        <v>411</v>
      </c>
      <c r="S66" s="49">
        <v>135</v>
      </c>
      <c r="T66" s="49">
        <v>756</v>
      </c>
      <c r="U66" s="49">
        <v>878</v>
      </c>
      <c r="V66" s="49">
        <v>202</v>
      </c>
      <c r="W66" s="49">
        <v>486</v>
      </c>
      <c r="X66" s="49">
        <v>174</v>
      </c>
      <c r="Y66" s="49">
        <v>12</v>
      </c>
      <c r="Z66" s="49">
        <v>593</v>
      </c>
    </row>
    <row r="67" spans="2:26" x14ac:dyDescent="0.25">
      <c r="B67" s="48" t="s">
        <v>197</v>
      </c>
      <c r="C67" s="53"/>
      <c r="F67" s="48" t="s">
        <v>210</v>
      </c>
      <c r="G67" s="49">
        <v>927</v>
      </c>
      <c r="H67" s="49">
        <v>933</v>
      </c>
      <c r="I67" s="49">
        <v>112</v>
      </c>
      <c r="J67" s="49">
        <v>969</v>
      </c>
      <c r="K67" s="49">
        <v>455</v>
      </c>
      <c r="L67" s="49">
        <v>235</v>
      </c>
      <c r="M67" s="49">
        <v>12</v>
      </c>
      <c r="N67" s="49">
        <v>653</v>
      </c>
      <c r="O67" s="49">
        <v>107</v>
      </c>
      <c r="P67" s="49">
        <v>74</v>
      </c>
      <c r="Q67" s="49">
        <v>668</v>
      </c>
      <c r="R67" s="49">
        <v>315</v>
      </c>
      <c r="S67" s="49">
        <v>516</v>
      </c>
      <c r="T67" s="49">
        <v>46</v>
      </c>
      <c r="U67" s="49">
        <v>57</v>
      </c>
      <c r="V67" s="49">
        <v>198</v>
      </c>
      <c r="W67" s="49">
        <v>456</v>
      </c>
      <c r="X67" s="49">
        <v>705</v>
      </c>
      <c r="Y67" s="49">
        <v>906</v>
      </c>
      <c r="Z67" s="49">
        <v>887</v>
      </c>
    </row>
    <row r="68" spans="2:26" x14ac:dyDescent="0.25">
      <c r="B68" s="48" t="s">
        <v>279</v>
      </c>
      <c r="C68" s="53"/>
      <c r="F68" s="48" t="s">
        <v>268</v>
      </c>
      <c r="G68" s="49">
        <v>462</v>
      </c>
      <c r="H68" s="49">
        <v>978</v>
      </c>
      <c r="I68" s="49">
        <v>877</v>
      </c>
      <c r="J68" s="49">
        <v>760</v>
      </c>
      <c r="K68" s="49">
        <v>848</v>
      </c>
      <c r="L68" s="49">
        <v>862</v>
      </c>
      <c r="M68" s="49">
        <v>776</v>
      </c>
      <c r="N68" s="49">
        <v>126</v>
      </c>
      <c r="O68" s="49">
        <v>246</v>
      </c>
      <c r="P68" s="49">
        <v>559</v>
      </c>
      <c r="Q68" s="49">
        <v>326</v>
      </c>
      <c r="R68" s="49">
        <v>267</v>
      </c>
      <c r="S68" s="49">
        <v>650</v>
      </c>
      <c r="T68" s="49">
        <v>79</v>
      </c>
      <c r="U68" s="49">
        <v>857</v>
      </c>
      <c r="V68" s="49">
        <v>158</v>
      </c>
      <c r="W68" s="49">
        <v>421</v>
      </c>
      <c r="X68" s="49">
        <v>202</v>
      </c>
      <c r="Y68" s="49">
        <v>679</v>
      </c>
      <c r="Z68" s="49">
        <v>457</v>
      </c>
    </row>
    <row r="69" spans="2:26" x14ac:dyDescent="0.25">
      <c r="B69" s="48" t="s">
        <v>266</v>
      </c>
      <c r="C69" s="53"/>
      <c r="F69" s="48" t="s">
        <v>226</v>
      </c>
      <c r="G69" s="49">
        <v>352</v>
      </c>
      <c r="H69" s="49">
        <v>897</v>
      </c>
      <c r="I69" s="49">
        <v>674</v>
      </c>
      <c r="J69" s="49">
        <v>480</v>
      </c>
      <c r="K69" s="49">
        <v>782</v>
      </c>
      <c r="L69" s="49">
        <v>768</v>
      </c>
      <c r="M69" s="49">
        <v>138</v>
      </c>
      <c r="N69" s="49">
        <v>628</v>
      </c>
      <c r="O69" s="49">
        <v>171</v>
      </c>
      <c r="P69" s="49">
        <v>347</v>
      </c>
      <c r="Q69" s="49">
        <v>77</v>
      </c>
      <c r="R69" s="49">
        <v>850</v>
      </c>
      <c r="S69" s="49">
        <v>945</v>
      </c>
      <c r="T69" s="49">
        <v>75</v>
      </c>
      <c r="U69" s="49">
        <v>710</v>
      </c>
      <c r="V69" s="49">
        <v>609</v>
      </c>
      <c r="W69" s="49">
        <v>984</v>
      </c>
      <c r="X69" s="49">
        <v>826</v>
      </c>
      <c r="Y69" s="49">
        <v>218</v>
      </c>
      <c r="Z69" s="49">
        <v>309</v>
      </c>
    </row>
    <row r="70" spans="2:26" x14ac:dyDescent="0.25">
      <c r="B70" s="48" t="s">
        <v>235</v>
      </c>
      <c r="C70" s="53"/>
      <c r="F70" s="48" t="s">
        <v>233</v>
      </c>
      <c r="G70" s="49">
        <v>260</v>
      </c>
      <c r="H70" s="49">
        <v>365</v>
      </c>
      <c r="I70" s="49">
        <v>138</v>
      </c>
      <c r="J70" s="49">
        <v>281</v>
      </c>
      <c r="K70" s="49">
        <v>545</v>
      </c>
      <c r="L70" s="49">
        <v>123</v>
      </c>
      <c r="M70" s="49">
        <v>53</v>
      </c>
      <c r="N70" s="49">
        <v>618</v>
      </c>
      <c r="O70" s="49">
        <v>971</v>
      </c>
      <c r="P70" s="49">
        <v>904</v>
      </c>
      <c r="Q70" s="49">
        <v>154</v>
      </c>
      <c r="R70" s="49">
        <v>353</v>
      </c>
      <c r="S70" s="49">
        <v>962</v>
      </c>
      <c r="T70" s="49">
        <v>833</v>
      </c>
      <c r="U70" s="49">
        <v>245</v>
      </c>
      <c r="V70" s="49">
        <v>568</v>
      </c>
      <c r="W70" s="49">
        <v>662</v>
      </c>
      <c r="X70" s="49">
        <v>937</v>
      </c>
      <c r="Y70" s="49">
        <v>487</v>
      </c>
      <c r="Z70" s="49">
        <v>702</v>
      </c>
    </row>
    <row r="71" spans="2:26" x14ac:dyDescent="0.25">
      <c r="B71" s="48" t="s">
        <v>227</v>
      </c>
      <c r="C71" s="53"/>
      <c r="F71" s="48" t="s">
        <v>229</v>
      </c>
      <c r="G71" s="49">
        <v>220</v>
      </c>
      <c r="H71" s="49">
        <v>308</v>
      </c>
      <c r="I71" s="49">
        <v>913</v>
      </c>
      <c r="J71" s="49">
        <v>286</v>
      </c>
      <c r="K71" s="49">
        <v>190</v>
      </c>
      <c r="L71" s="49">
        <v>212</v>
      </c>
      <c r="M71" s="49">
        <v>529</v>
      </c>
      <c r="N71" s="49">
        <v>662</v>
      </c>
      <c r="O71" s="49">
        <v>827</v>
      </c>
      <c r="P71" s="49">
        <v>845</v>
      </c>
      <c r="Q71" s="49">
        <v>952</v>
      </c>
      <c r="R71" s="49">
        <v>952</v>
      </c>
      <c r="S71" s="49">
        <v>771</v>
      </c>
      <c r="T71" s="49">
        <v>366</v>
      </c>
      <c r="U71" s="49">
        <v>166</v>
      </c>
      <c r="V71" s="49">
        <v>655</v>
      </c>
      <c r="W71" s="49">
        <v>550</v>
      </c>
      <c r="X71" s="49">
        <v>402</v>
      </c>
      <c r="Y71" s="49">
        <v>664</v>
      </c>
      <c r="Z71" s="49">
        <v>342</v>
      </c>
    </row>
    <row r="72" spans="2:26" x14ac:dyDescent="0.25">
      <c r="B72" s="48" t="s">
        <v>243</v>
      </c>
      <c r="C72" s="53"/>
      <c r="F72" s="48" t="s">
        <v>244</v>
      </c>
      <c r="G72" s="49">
        <v>11</v>
      </c>
      <c r="H72" s="49">
        <v>735</v>
      </c>
      <c r="I72" s="49">
        <v>386</v>
      </c>
      <c r="J72" s="49">
        <v>35</v>
      </c>
      <c r="K72" s="49">
        <v>325</v>
      </c>
      <c r="L72" s="49">
        <v>956</v>
      </c>
      <c r="M72" s="49">
        <v>660</v>
      </c>
      <c r="N72" s="49">
        <v>412</v>
      </c>
      <c r="O72" s="49">
        <v>768</v>
      </c>
      <c r="P72" s="49">
        <v>965</v>
      </c>
      <c r="Q72" s="49">
        <v>979</v>
      </c>
      <c r="R72" s="49">
        <v>114</v>
      </c>
      <c r="S72" s="49">
        <v>179</v>
      </c>
      <c r="T72" s="49">
        <v>123</v>
      </c>
      <c r="U72" s="49">
        <v>840</v>
      </c>
      <c r="V72" s="49">
        <v>678</v>
      </c>
      <c r="W72" s="49">
        <v>645</v>
      </c>
      <c r="X72" s="49">
        <v>703</v>
      </c>
      <c r="Y72" s="49">
        <v>538</v>
      </c>
      <c r="Z72" s="49">
        <v>314</v>
      </c>
    </row>
    <row r="73" spans="2:26" x14ac:dyDescent="0.25">
      <c r="B73" s="48" t="s">
        <v>232</v>
      </c>
      <c r="C73" s="53"/>
      <c r="F73" s="48" t="s">
        <v>211</v>
      </c>
      <c r="G73" s="49">
        <v>747</v>
      </c>
      <c r="H73" s="49">
        <v>499</v>
      </c>
      <c r="I73" s="49">
        <v>546</v>
      </c>
      <c r="J73" s="49">
        <v>803</v>
      </c>
      <c r="K73" s="49">
        <v>59</v>
      </c>
      <c r="L73" s="49">
        <v>726</v>
      </c>
      <c r="M73" s="49">
        <v>873</v>
      </c>
      <c r="N73" s="49">
        <v>990</v>
      </c>
      <c r="O73" s="49">
        <v>565</v>
      </c>
      <c r="P73" s="49">
        <v>763</v>
      </c>
      <c r="Q73" s="49">
        <v>317</v>
      </c>
      <c r="R73" s="49">
        <v>603</v>
      </c>
      <c r="S73" s="49">
        <v>336</v>
      </c>
      <c r="T73" s="49">
        <v>680</v>
      </c>
      <c r="U73" s="49">
        <v>684</v>
      </c>
      <c r="V73" s="49">
        <v>405</v>
      </c>
      <c r="W73" s="49">
        <v>137</v>
      </c>
      <c r="X73" s="49">
        <v>649</v>
      </c>
      <c r="Y73" s="49">
        <v>944</v>
      </c>
      <c r="Z73" s="49">
        <v>129</v>
      </c>
    </row>
    <row r="74" spans="2:26" x14ac:dyDescent="0.25">
      <c r="B74" s="48" t="s">
        <v>201</v>
      </c>
      <c r="C74" s="53"/>
      <c r="F74" s="48" t="s">
        <v>256</v>
      </c>
      <c r="G74" s="49">
        <v>756</v>
      </c>
      <c r="H74" s="49">
        <v>227</v>
      </c>
      <c r="I74" s="49">
        <v>707</v>
      </c>
      <c r="J74" s="49">
        <v>586</v>
      </c>
      <c r="K74" s="49">
        <v>846</v>
      </c>
      <c r="L74" s="49">
        <v>164</v>
      </c>
      <c r="M74" s="49">
        <v>157</v>
      </c>
      <c r="N74" s="49">
        <v>811</v>
      </c>
      <c r="O74" s="49">
        <v>647</v>
      </c>
      <c r="P74" s="49">
        <v>696</v>
      </c>
      <c r="Q74" s="49">
        <v>190</v>
      </c>
      <c r="R74" s="49">
        <v>469</v>
      </c>
      <c r="S74" s="49">
        <v>125</v>
      </c>
      <c r="T74" s="49">
        <v>534</v>
      </c>
      <c r="U74" s="49">
        <v>691</v>
      </c>
      <c r="V74" s="49">
        <v>363</v>
      </c>
      <c r="W74" s="49">
        <v>340</v>
      </c>
      <c r="X74" s="49">
        <v>499</v>
      </c>
      <c r="Y74" s="49">
        <v>806</v>
      </c>
      <c r="Z74" s="49">
        <v>619</v>
      </c>
    </row>
    <row r="75" spans="2:26" x14ac:dyDescent="0.25">
      <c r="B75" s="48" t="s">
        <v>213</v>
      </c>
      <c r="C75" s="53"/>
      <c r="F75" s="48" t="s">
        <v>263</v>
      </c>
      <c r="G75" s="49">
        <v>793</v>
      </c>
      <c r="H75" s="49">
        <v>709</v>
      </c>
      <c r="I75" s="49">
        <v>282</v>
      </c>
      <c r="J75" s="49">
        <v>846</v>
      </c>
      <c r="K75" s="49">
        <v>287</v>
      </c>
      <c r="L75" s="49">
        <v>143</v>
      </c>
      <c r="M75" s="49">
        <v>352</v>
      </c>
      <c r="N75" s="49">
        <v>920</v>
      </c>
      <c r="O75" s="49">
        <v>433</v>
      </c>
      <c r="P75" s="49">
        <v>931</v>
      </c>
      <c r="Q75" s="49">
        <v>553</v>
      </c>
      <c r="R75" s="49">
        <v>949</v>
      </c>
      <c r="S75" s="49">
        <v>33</v>
      </c>
      <c r="T75" s="49">
        <v>26</v>
      </c>
      <c r="U75" s="49">
        <v>428</v>
      </c>
      <c r="V75" s="49">
        <v>111</v>
      </c>
      <c r="W75" s="49">
        <v>435</v>
      </c>
      <c r="X75" s="49">
        <v>108</v>
      </c>
      <c r="Y75" s="49">
        <v>527</v>
      </c>
      <c r="Z75" s="49">
        <v>77</v>
      </c>
    </row>
    <row r="76" spans="2:26" x14ac:dyDescent="0.25">
      <c r="B76" s="48" t="s">
        <v>273</v>
      </c>
      <c r="C76" s="53"/>
      <c r="F76" s="48" t="s">
        <v>207</v>
      </c>
      <c r="G76" s="49">
        <v>526</v>
      </c>
      <c r="H76" s="49">
        <v>554</v>
      </c>
      <c r="I76" s="49">
        <v>602</v>
      </c>
      <c r="J76" s="49">
        <v>169</v>
      </c>
      <c r="K76" s="49">
        <v>857</v>
      </c>
      <c r="L76" s="49">
        <v>519</v>
      </c>
      <c r="M76" s="49">
        <v>594</v>
      </c>
      <c r="N76" s="49">
        <v>355</v>
      </c>
      <c r="O76" s="49">
        <v>802</v>
      </c>
      <c r="P76" s="49">
        <v>826</v>
      </c>
      <c r="Q76" s="49">
        <v>754</v>
      </c>
      <c r="R76" s="49">
        <v>224</v>
      </c>
      <c r="S76" s="49">
        <v>245</v>
      </c>
      <c r="T76" s="49">
        <v>214</v>
      </c>
      <c r="U76" s="49">
        <v>473</v>
      </c>
      <c r="V76" s="49">
        <v>837</v>
      </c>
      <c r="W76" s="49">
        <v>619</v>
      </c>
      <c r="X76" s="49">
        <v>350</v>
      </c>
      <c r="Y76" s="49">
        <v>359</v>
      </c>
      <c r="Z76" s="49">
        <v>919</v>
      </c>
    </row>
    <row r="77" spans="2:26" x14ac:dyDescent="0.25">
      <c r="B77" s="48" t="s">
        <v>248</v>
      </c>
      <c r="C77" s="53"/>
      <c r="F77" s="48" t="s">
        <v>258</v>
      </c>
      <c r="G77" s="49">
        <v>160</v>
      </c>
      <c r="H77" s="49">
        <v>160</v>
      </c>
      <c r="I77" s="49">
        <v>559</v>
      </c>
      <c r="J77" s="49">
        <v>877</v>
      </c>
      <c r="K77" s="49">
        <v>955</v>
      </c>
      <c r="L77" s="49">
        <v>779</v>
      </c>
      <c r="M77" s="49">
        <v>628</v>
      </c>
      <c r="N77" s="49">
        <v>352</v>
      </c>
      <c r="O77" s="49">
        <v>663</v>
      </c>
      <c r="P77" s="49">
        <v>243</v>
      </c>
      <c r="Q77" s="49">
        <v>28</v>
      </c>
      <c r="R77" s="49">
        <v>898</v>
      </c>
      <c r="S77" s="49">
        <v>361</v>
      </c>
      <c r="T77" s="49">
        <v>906</v>
      </c>
      <c r="U77" s="49">
        <v>637</v>
      </c>
      <c r="V77" s="49">
        <v>232</v>
      </c>
      <c r="W77" s="49">
        <v>374</v>
      </c>
      <c r="X77" s="49">
        <v>351</v>
      </c>
      <c r="Y77" s="49">
        <v>424</v>
      </c>
      <c r="Z77" s="49">
        <v>594</v>
      </c>
    </row>
    <row r="78" spans="2:26" x14ac:dyDescent="0.25">
      <c r="B78" s="48" t="s">
        <v>253</v>
      </c>
      <c r="C78" s="53"/>
      <c r="F78" s="48" t="s">
        <v>220</v>
      </c>
      <c r="G78" s="49">
        <v>715</v>
      </c>
      <c r="H78" s="49">
        <v>921</v>
      </c>
      <c r="I78" s="49">
        <v>970</v>
      </c>
      <c r="J78" s="49">
        <v>338</v>
      </c>
      <c r="K78" s="49">
        <v>388</v>
      </c>
      <c r="L78" s="49">
        <v>970</v>
      </c>
      <c r="M78" s="49">
        <v>675</v>
      </c>
      <c r="N78" s="49">
        <v>425</v>
      </c>
      <c r="O78" s="49">
        <v>241</v>
      </c>
      <c r="P78" s="49">
        <v>425</v>
      </c>
      <c r="Q78" s="49">
        <v>442</v>
      </c>
      <c r="R78" s="49">
        <v>631</v>
      </c>
      <c r="S78" s="49">
        <v>172</v>
      </c>
      <c r="T78" s="49">
        <v>740</v>
      </c>
      <c r="U78" s="49">
        <v>670</v>
      </c>
      <c r="V78" s="49">
        <v>77</v>
      </c>
      <c r="W78" s="49">
        <v>664</v>
      </c>
      <c r="X78" s="49">
        <v>100</v>
      </c>
      <c r="Y78" s="49">
        <v>490</v>
      </c>
      <c r="Z78" s="49">
        <v>756</v>
      </c>
    </row>
    <row r="79" spans="2:26" x14ac:dyDescent="0.25">
      <c r="B79" s="48" t="s">
        <v>200</v>
      </c>
      <c r="C79" s="53"/>
      <c r="F79" s="48" t="s">
        <v>254</v>
      </c>
      <c r="G79" s="49">
        <v>517</v>
      </c>
      <c r="H79" s="49">
        <v>776</v>
      </c>
      <c r="I79" s="49">
        <v>668</v>
      </c>
      <c r="J79" s="49">
        <v>601</v>
      </c>
      <c r="K79" s="49">
        <v>468</v>
      </c>
      <c r="L79" s="49">
        <v>266</v>
      </c>
      <c r="M79" s="49">
        <v>462</v>
      </c>
      <c r="N79" s="49">
        <v>367</v>
      </c>
      <c r="O79" s="49">
        <v>775</v>
      </c>
      <c r="P79" s="49">
        <v>322</v>
      </c>
      <c r="Q79" s="49">
        <v>728</v>
      </c>
      <c r="R79" s="49">
        <v>740</v>
      </c>
      <c r="S79" s="49">
        <v>57</v>
      </c>
      <c r="T79" s="49">
        <v>498</v>
      </c>
      <c r="U79" s="49">
        <v>929</v>
      </c>
      <c r="V79" s="49">
        <v>491</v>
      </c>
      <c r="W79" s="49">
        <v>52</v>
      </c>
      <c r="X79" s="49">
        <v>300</v>
      </c>
      <c r="Y79" s="49">
        <v>884</v>
      </c>
      <c r="Z79" s="49">
        <v>635</v>
      </c>
    </row>
    <row r="80" spans="2:26" x14ac:dyDescent="0.25">
      <c r="B80" s="48" t="s">
        <v>215</v>
      </c>
      <c r="C80" s="53"/>
      <c r="F80" s="48" t="s">
        <v>271</v>
      </c>
      <c r="G80" s="49">
        <v>722</v>
      </c>
      <c r="H80" s="49">
        <v>76</v>
      </c>
      <c r="I80" s="49">
        <v>796</v>
      </c>
      <c r="J80" s="49">
        <v>807</v>
      </c>
      <c r="K80" s="49">
        <v>13</v>
      </c>
      <c r="L80" s="49">
        <v>758</v>
      </c>
      <c r="M80" s="49">
        <v>450</v>
      </c>
      <c r="N80" s="49">
        <v>857</v>
      </c>
      <c r="O80" s="49">
        <v>798</v>
      </c>
      <c r="P80" s="49">
        <v>414</v>
      </c>
      <c r="Q80" s="49">
        <v>104</v>
      </c>
      <c r="R80" s="49">
        <v>614</v>
      </c>
      <c r="S80" s="49">
        <v>574</v>
      </c>
      <c r="T80" s="49">
        <v>465</v>
      </c>
      <c r="U80" s="49">
        <v>753</v>
      </c>
      <c r="V80" s="49">
        <v>218</v>
      </c>
      <c r="W80" s="49">
        <v>565</v>
      </c>
      <c r="X80" s="49">
        <v>544</v>
      </c>
      <c r="Y80" s="49">
        <v>35</v>
      </c>
      <c r="Z80" s="49">
        <v>833</v>
      </c>
    </row>
    <row r="81" spans="2:26" x14ac:dyDescent="0.25">
      <c r="B81" s="48" t="s">
        <v>260</v>
      </c>
      <c r="C81" s="53"/>
      <c r="F81" s="48" t="s">
        <v>239</v>
      </c>
      <c r="G81" s="49">
        <v>158</v>
      </c>
      <c r="H81" s="49">
        <v>121</v>
      </c>
      <c r="I81" s="49">
        <v>474</v>
      </c>
      <c r="J81" s="49">
        <v>550</v>
      </c>
      <c r="K81" s="49">
        <v>875</v>
      </c>
      <c r="L81" s="49">
        <v>63</v>
      </c>
      <c r="M81" s="49">
        <v>789</v>
      </c>
      <c r="N81" s="49">
        <v>228</v>
      </c>
      <c r="O81" s="49">
        <v>406</v>
      </c>
      <c r="P81" s="49">
        <v>158</v>
      </c>
      <c r="Q81" s="49">
        <v>394</v>
      </c>
      <c r="R81" s="49">
        <v>957</v>
      </c>
      <c r="S81" s="49">
        <v>405</v>
      </c>
      <c r="T81" s="49">
        <v>750</v>
      </c>
      <c r="U81" s="49">
        <v>521</v>
      </c>
      <c r="V81" s="49">
        <v>213</v>
      </c>
      <c r="W81" s="49">
        <v>402</v>
      </c>
      <c r="X81" s="49">
        <v>844</v>
      </c>
      <c r="Y81" s="49">
        <v>537</v>
      </c>
      <c r="Z81" s="49">
        <v>698</v>
      </c>
    </row>
    <row r="82" spans="2:26" x14ac:dyDescent="0.25">
      <c r="B82" s="48" t="s">
        <v>250</v>
      </c>
      <c r="C82" s="53"/>
      <c r="F82" s="48" t="s">
        <v>208</v>
      </c>
      <c r="G82" s="49">
        <v>575</v>
      </c>
      <c r="H82" s="49">
        <v>490</v>
      </c>
      <c r="I82" s="49">
        <v>480</v>
      </c>
      <c r="J82" s="49">
        <v>656</v>
      </c>
      <c r="K82" s="49">
        <v>197</v>
      </c>
      <c r="L82" s="49">
        <v>734</v>
      </c>
      <c r="M82" s="49">
        <v>405</v>
      </c>
      <c r="N82" s="49">
        <v>695</v>
      </c>
      <c r="O82" s="49">
        <v>996</v>
      </c>
      <c r="P82" s="49">
        <v>362</v>
      </c>
      <c r="Q82" s="49">
        <v>357</v>
      </c>
      <c r="R82" s="49">
        <v>970</v>
      </c>
      <c r="S82" s="49">
        <v>670</v>
      </c>
      <c r="T82" s="49">
        <v>563</v>
      </c>
      <c r="U82" s="49">
        <v>240</v>
      </c>
      <c r="V82" s="49">
        <v>44</v>
      </c>
      <c r="W82" s="49">
        <v>491</v>
      </c>
      <c r="X82" s="49">
        <v>491</v>
      </c>
      <c r="Y82" s="49">
        <v>34</v>
      </c>
      <c r="Z82" s="49">
        <v>249</v>
      </c>
    </row>
    <row r="83" spans="2:26" x14ac:dyDescent="0.25">
      <c r="B83" s="48" t="s">
        <v>199</v>
      </c>
      <c r="C83" s="53"/>
      <c r="F83" s="48" t="s">
        <v>264</v>
      </c>
      <c r="G83" s="49">
        <v>569</v>
      </c>
      <c r="H83" s="49">
        <v>107</v>
      </c>
      <c r="I83" s="49">
        <v>292</v>
      </c>
      <c r="J83" s="49">
        <v>878</v>
      </c>
      <c r="K83" s="49">
        <v>796</v>
      </c>
      <c r="L83" s="49">
        <v>813</v>
      </c>
      <c r="M83" s="49">
        <v>191</v>
      </c>
      <c r="N83" s="49">
        <v>860</v>
      </c>
      <c r="O83" s="49">
        <v>783</v>
      </c>
      <c r="P83" s="49">
        <v>490</v>
      </c>
      <c r="Q83" s="49">
        <v>622</v>
      </c>
      <c r="R83" s="49">
        <v>635</v>
      </c>
      <c r="S83" s="49">
        <v>53</v>
      </c>
      <c r="T83" s="49">
        <v>161</v>
      </c>
      <c r="U83" s="49">
        <v>460</v>
      </c>
      <c r="V83" s="49">
        <v>997</v>
      </c>
      <c r="W83" s="49">
        <v>236</v>
      </c>
      <c r="X83" s="49">
        <v>552</v>
      </c>
      <c r="Y83" s="49">
        <v>796</v>
      </c>
      <c r="Z83" s="49">
        <v>795</v>
      </c>
    </row>
    <row r="84" spans="2:26" x14ac:dyDescent="0.25">
      <c r="B84" s="48" t="s">
        <v>214</v>
      </c>
      <c r="C84" s="53"/>
      <c r="F84" s="48" t="s">
        <v>231</v>
      </c>
      <c r="G84" s="49">
        <v>626</v>
      </c>
      <c r="H84" s="49">
        <v>670</v>
      </c>
      <c r="I84" s="49">
        <v>786</v>
      </c>
      <c r="J84" s="49">
        <v>26</v>
      </c>
      <c r="K84" s="49">
        <v>298</v>
      </c>
      <c r="L84" s="49">
        <v>850</v>
      </c>
      <c r="M84" s="49">
        <v>12</v>
      </c>
      <c r="N84" s="49">
        <v>717</v>
      </c>
      <c r="O84" s="49">
        <v>259</v>
      </c>
      <c r="P84" s="49">
        <v>669</v>
      </c>
      <c r="Q84" s="49">
        <v>63</v>
      </c>
      <c r="R84" s="49">
        <v>16</v>
      </c>
      <c r="S84" s="49">
        <v>893</v>
      </c>
      <c r="T84" s="49">
        <v>920</v>
      </c>
      <c r="U84" s="49">
        <v>786</v>
      </c>
      <c r="V84" s="49">
        <v>381</v>
      </c>
      <c r="W84" s="49">
        <v>972</v>
      </c>
      <c r="X84" s="49">
        <v>419</v>
      </c>
      <c r="Y84" s="49">
        <v>566</v>
      </c>
      <c r="Z84" s="49">
        <v>878</v>
      </c>
    </row>
    <row r="85" spans="2:26" x14ac:dyDescent="0.25">
      <c r="B85" s="48" t="s">
        <v>224</v>
      </c>
      <c r="C85" s="53"/>
      <c r="F85" s="48" t="s">
        <v>228</v>
      </c>
      <c r="G85" s="49">
        <v>519</v>
      </c>
      <c r="H85" s="49">
        <v>18</v>
      </c>
      <c r="I85" s="49">
        <v>554</v>
      </c>
      <c r="J85" s="49">
        <v>840</v>
      </c>
      <c r="K85" s="49">
        <v>446</v>
      </c>
      <c r="L85" s="49">
        <v>875</v>
      </c>
      <c r="M85" s="49">
        <v>704</v>
      </c>
      <c r="N85" s="49">
        <v>442</v>
      </c>
      <c r="O85" s="49">
        <v>381</v>
      </c>
      <c r="P85" s="49">
        <v>409</v>
      </c>
      <c r="Q85" s="49">
        <v>254</v>
      </c>
      <c r="R85" s="49">
        <v>958</v>
      </c>
      <c r="S85" s="49">
        <v>992</v>
      </c>
      <c r="T85" s="49">
        <v>774</v>
      </c>
      <c r="U85" s="49">
        <v>301</v>
      </c>
      <c r="V85" s="49">
        <v>34</v>
      </c>
      <c r="W85" s="49">
        <v>146</v>
      </c>
      <c r="X85" s="49">
        <v>219</v>
      </c>
      <c r="Y85" s="49">
        <v>14</v>
      </c>
      <c r="Z85" s="49">
        <v>204</v>
      </c>
    </row>
    <row r="86" spans="2:26" x14ac:dyDescent="0.25">
      <c r="B86" s="48" t="s">
        <v>217</v>
      </c>
      <c r="C86" s="53"/>
      <c r="F86" s="48" t="s">
        <v>209</v>
      </c>
      <c r="G86" s="49">
        <v>636</v>
      </c>
      <c r="H86" s="49">
        <v>915</v>
      </c>
      <c r="I86" s="49">
        <v>102</v>
      </c>
      <c r="J86" s="49">
        <v>763</v>
      </c>
      <c r="K86" s="49">
        <v>839</v>
      </c>
      <c r="L86" s="49">
        <v>602</v>
      </c>
      <c r="M86" s="49">
        <v>652</v>
      </c>
      <c r="N86" s="49">
        <v>38</v>
      </c>
      <c r="O86" s="49">
        <v>897</v>
      </c>
      <c r="P86" s="49">
        <v>206</v>
      </c>
      <c r="Q86" s="49">
        <v>815</v>
      </c>
      <c r="R86" s="49">
        <v>867</v>
      </c>
      <c r="S86" s="49">
        <v>999</v>
      </c>
      <c r="T86" s="49">
        <v>436</v>
      </c>
      <c r="U86" s="49">
        <v>38</v>
      </c>
      <c r="V86" s="49">
        <v>929</v>
      </c>
      <c r="W86" s="49">
        <v>689</v>
      </c>
      <c r="X86" s="49">
        <v>557</v>
      </c>
      <c r="Y86" s="49">
        <v>715</v>
      </c>
      <c r="Z86" s="49">
        <v>841</v>
      </c>
    </row>
    <row r="87" spans="2:26" x14ac:dyDescent="0.25">
      <c r="B87" s="48" t="s">
        <v>222</v>
      </c>
      <c r="C87" s="53"/>
      <c r="F87" s="48" t="s">
        <v>219</v>
      </c>
      <c r="G87" s="49">
        <v>532</v>
      </c>
      <c r="H87" s="49">
        <v>867</v>
      </c>
      <c r="I87" s="49">
        <v>632</v>
      </c>
      <c r="J87" s="49">
        <v>979</v>
      </c>
      <c r="K87" s="49">
        <v>564</v>
      </c>
      <c r="L87" s="49">
        <v>70</v>
      </c>
      <c r="M87" s="49">
        <v>298</v>
      </c>
      <c r="N87" s="49">
        <v>161</v>
      </c>
      <c r="O87" s="49">
        <v>225</v>
      </c>
      <c r="P87" s="49">
        <v>472</v>
      </c>
      <c r="Q87" s="49">
        <v>528</v>
      </c>
      <c r="R87" s="49">
        <v>928</v>
      </c>
      <c r="S87" s="49">
        <v>468</v>
      </c>
      <c r="T87" s="49">
        <v>25</v>
      </c>
      <c r="U87" s="49">
        <v>580</v>
      </c>
      <c r="V87" s="49">
        <v>243</v>
      </c>
      <c r="W87" s="49">
        <v>128</v>
      </c>
      <c r="X87" s="49">
        <v>855</v>
      </c>
      <c r="Y87" s="49">
        <v>486</v>
      </c>
      <c r="Z87" s="49">
        <v>201</v>
      </c>
    </row>
    <row r="88" spans="2:26" x14ac:dyDescent="0.25">
      <c r="B88" s="48" t="s">
        <v>259</v>
      </c>
      <c r="C88" s="53"/>
      <c r="F88" s="48" t="s">
        <v>269</v>
      </c>
      <c r="G88" s="49">
        <v>848</v>
      </c>
      <c r="H88" s="49">
        <v>727</v>
      </c>
      <c r="I88" s="49">
        <v>722</v>
      </c>
      <c r="J88" s="49">
        <v>809</v>
      </c>
      <c r="K88" s="49">
        <v>244</v>
      </c>
      <c r="L88" s="49">
        <v>985</v>
      </c>
      <c r="M88" s="49">
        <v>46</v>
      </c>
      <c r="N88" s="49">
        <v>154</v>
      </c>
      <c r="O88" s="49">
        <v>592</v>
      </c>
      <c r="P88" s="49">
        <v>666</v>
      </c>
      <c r="Q88" s="49">
        <v>414</v>
      </c>
      <c r="R88" s="49">
        <v>800</v>
      </c>
      <c r="S88" s="49">
        <v>938</v>
      </c>
      <c r="T88" s="49">
        <v>51</v>
      </c>
      <c r="U88" s="49">
        <v>509</v>
      </c>
      <c r="V88" s="49">
        <v>860</v>
      </c>
      <c r="W88" s="49">
        <v>289</v>
      </c>
      <c r="X88" s="49">
        <v>381</v>
      </c>
      <c r="Y88" s="49">
        <v>714</v>
      </c>
      <c r="Z88" s="49">
        <v>886</v>
      </c>
    </row>
    <row r="89" spans="2:26" x14ac:dyDescent="0.25">
      <c r="B89" s="48" t="s">
        <v>257</v>
      </c>
      <c r="C89" s="53"/>
      <c r="F89" s="48" t="s">
        <v>251</v>
      </c>
      <c r="G89" s="49">
        <v>319</v>
      </c>
      <c r="H89" s="49">
        <v>803</v>
      </c>
      <c r="I89" s="49">
        <v>765</v>
      </c>
      <c r="J89" s="49">
        <v>339</v>
      </c>
      <c r="K89" s="49">
        <v>523</v>
      </c>
      <c r="L89" s="49">
        <v>728</v>
      </c>
      <c r="M89" s="49">
        <v>203</v>
      </c>
      <c r="N89" s="49">
        <v>829</v>
      </c>
      <c r="O89" s="49">
        <v>878</v>
      </c>
      <c r="P89" s="49">
        <v>281</v>
      </c>
      <c r="Q89" s="49">
        <v>155</v>
      </c>
      <c r="R89" s="49">
        <v>251</v>
      </c>
      <c r="S89" s="49">
        <v>530</v>
      </c>
      <c r="T89" s="49">
        <v>46</v>
      </c>
      <c r="U89" s="49">
        <v>269</v>
      </c>
      <c r="V89" s="49">
        <v>30</v>
      </c>
      <c r="W89" s="49">
        <v>618</v>
      </c>
      <c r="X89" s="49">
        <v>822</v>
      </c>
      <c r="Y89" s="49">
        <v>221</v>
      </c>
      <c r="Z89" s="49">
        <v>145</v>
      </c>
    </row>
    <row r="90" spans="2:26" x14ac:dyDescent="0.25">
      <c r="B90" s="48" t="s">
        <v>272</v>
      </c>
      <c r="C90" s="53"/>
      <c r="F90" s="48" t="s">
        <v>216</v>
      </c>
      <c r="G90" s="49">
        <v>134</v>
      </c>
      <c r="H90" s="49">
        <v>664</v>
      </c>
      <c r="I90" s="49">
        <v>587</v>
      </c>
      <c r="J90" s="49">
        <v>94</v>
      </c>
      <c r="K90" s="49">
        <v>670</v>
      </c>
      <c r="L90" s="49">
        <v>64</v>
      </c>
      <c r="M90" s="49">
        <v>779</v>
      </c>
      <c r="N90" s="49">
        <v>949</v>
      </c>
      <c r="O90" s="49">
        <v>210</v>
      </c>
      <c r="P90" s="49">
        <v>173</v>
      </c>
      <c r="Q90" s="49">
        <v>75</v>
      </c>
      <c r="R90" s="49">
        <v>795</v>
      </c>
      <c r="S90" s="49">
        <v>13</v>
      </c>
      <c r="T90" s="49">
        <v>442</v>
      </c>
      <c r="U90" s="49">
        <v>877</v>
      </c>
      <c r="V90" s="49">
        <v>338</v>
      </c>
      <c r="W90" s="49">
        <v>293</v>
      </c>
      <c r="X90" s="49">
        <v>768</v>
      </c>
      <c r="Y90" s="49">
        <v>843</v>
      </c>
      <c r="Z90" s="49">
        <v>424</v>
      </c>
    </row>
    <row r="91" spans="2:26" x14ac:dyDescent="0.25">
      <c r="B91" s="48" t="s">
        <v>236</v>
      </c>
      <c r="C91" s="53"/>
      <c r="F91" s="48" t="s">
        <v>245</v>
      </c>
      <c r="G91" s="49">
        <v>281</v>
      </c>
      <c r="H91" s="49">
        <v>466</v>
      </c>
      <c r="I91" s="49">
        <v>592</v>
      </c>
      <c r="J91" s="49">
        <v>210</v>
      </c>
      <c r="K91" s="49">
        <v>119</v>
      </c>
      <c r="L91" s="49">
        <v>124</v>
      </c>
      <c r="M91" s="49">
        <v>474</v>
      </c>
      <c r="N91" s="49">
        <v>74</v>
      </c>
      <c r="O91" s="49">
        <v>955</v>
      </c>
      <c r="P91" s="49">
        <v>654</v>
      </c>
      <c r="Q91" s="49">
        <v>179</v>
      </c>
      <c r="R91" s="49">
        <v>90</v>
      </c>
      <c r="S91" s="49">
        <v>863</v>
      </c>
      <c r="T91" s="49">
        <v>290</v>
      </c>
      <c r="U91" s="49">
        <v>233</v>
      </c>
      <c r="V91" s="49">
        <v>984</v>
      </c>
      <c r="W91" s="49">
        <v>212</v>
      </c>
      <c r="X91" s="49">
        <v>12</v>
      </c>
      <c r="Y91" s="49">
        <v>390</v>
      </c>
      <c r="Z91" s="49">
        <v>796</v>
      </c>
    </row>
    <row r="92" spans="2:26" x14ac:dyDescent="0.25">
      <c r="B92" s="48" t="s">
        <v>274</v>
      </c>
      <c r="C92" s="53"/>
      <c r="F92" s="48" t="s">
        <v>230</v>
      </c>
      <c r="G92" s="49">
        <v>18</v>
      </c>
      <c r="H92" s="49">
        <v>786</v>
      </c>
      <c r="I92" s="49">
        <v>525</v>
      </c>
      <c r="J92" s="49">
        <v>329</v>
      </c>
      <c r="K92" s="49">
        <v>26</v>
      </c>
      <c r="L92" s="49">
        <v>272</v>
      </c>
      <c r="M92" s="49">
        <v>197</v>
      </c>
      <c r="N92" s="49">
        <v>520</v>
      </c>
      <c r="O92" s="49">
        <v>300</v>
      </c>
      <c r="P92" s="49">
        <v>295</v>
      </c>
      <c r="Q92" s="49">
        <v>378</v>
      </c>
      <c r="R92" s="49">
        <v>928</v>
      </c>
      <c r="S92" s="49">
        <v>969</v>
      </c>
      <c r="T92" s="49">
        <v>982</v>
      </c>
      <c r="U92" s="49">
        <v>733</v>
      </c>
      <c r="V92" s="49">
        <v>992</v>
      </c>
      <c r="W92" s="49">
        <v>69</v>
      </c>
      <c r="X92" s="49">
        <v>903</v>
      </c>
      <c r="Y92" s="49">
        <v>635</v>
      </c>
      <c r="Z92" s="49">
        <v>325</v>
      </c>
    </row>
    <row r="93" spans="2:26" x14ac:dyDescent="0.25">
      <c r="B93" s="48" t="s">
        <v>212</v>
      </c>
      <c r="C93" s="53"/>
      <c r="F93" s="48" t="s">
        <v>234</v>
      </c>
      <c r="G93" s="49">
        <v>811</v>
      </c>
      <c r="H93" s="49">
        <v>668</v>
      </c>
      <c r="I93" s="49">
        <v>33</v>
      </c>
      <c r="J93" s="49">
        <v>34</v>
      </c>
      <c r="K93" s="49">
        <v>10</v>
      </c>
      <c r="L93" s="49">
        <v>670</v>
      </c>
      <c r="M93" s="49">
        <v>569</v>
      </c>
      <c r="N93" s="49">
        <v>844</v>
      </c>
      <c r="O93" s="49">
        <v>558</v>
      </c>
      <c r="P93" s="49">
        <v>500</v>
      </c>
      <c r="Q93" s="49">
        <v>706</v>
      </c>
      <c r="R93" s="49">
        <v>207</v>
      </c>
      <c r="S93" s="49">
        <v>837</v>
      </c>
      <c r="T93" s="49">
        <v>953</v>
      </c>
      <c r="U93" s="49">
        <v>701</v>
      </c>
      <c r="V93" s="49">
        <v>358</v>
      </c>
      <c r="W93" s="49">
        <v>66</v>
      </c>
      <c r="X93" s="49">
        <v>929</v>
      </c>
      <c r="Y93" s="49">
        <v>392</v>
      </c>
      <c r="Z93" s="49">
        <v>83</v>
      </c>
    </row>
    <row r="94" spans="2:26" ht="15.75" thickBot="1" x14ac:dyDescent="0.3">
      <c r="B94" s="50" t="s">
        <v>218</v>
      </c>
      <c r="C94" s="53"/>
      <c r="F94" s="50" t="s">
        <v>221</v>
      </c>
      <c r="G94" s="51">
        <v>132</v>
      </c>
      <c r="H94" s="51">
        <v>917</v>
      </c>
      <c r="I94" s="51">
        <v>738</v>
      </c>
      <c r="J94" s="51">
        <v>659</v>
      </c>
      <c r="K94" s="51">
        <v>272</v>
      </c>
      <c r="L94" s="51">
        <v>221</v>
      </c>
      <c r="M94" s="51">
        <v>57</v>
      </c>
      <c r="N94" s="51">
        <v>202</v>
      </c>
      <c r="O94" s="51">
        <v>985</v>
      </c>
      <c r="P94" s="51">
        <v>55</v>
      </c>
      <c r="Q94" s="51">
        <v>260</v>
      </c>
      <c r="R94" s="51">
        <v>359</v>
      </c>
      <c r="S94" s="51">
        <v>938</v>
      </c>
      <c r="T94" s="51">
        <v>480</v>
      </c>
      <c r="U94" s="51">
        <v>274</v>
      </c>
      <c r="V94" s="51">
        <v>104</v>
      </c>
      <c r="W94" s="51">
        <v>213</v>
      </c>
      <c r="X94" s="51">
        <v>639</v>
      </c>
      <c r="Y94" s="51">
        <v>146</v>
      </c>
      <c r="Z94" s="51">
        <v>785</v>
      </c>
    </row>
  </sheetData>
  <sheetProtection sheet="1" objects="1" scenarios="1"/>
  <sortState xmlns:xlrd2="http://schemas.microsoft.com/office/spreadsheetml/2017/richdata2" ref="B12:C94">
    <sortCondition descending="1" ref="B12:B94"/>
  </sortState>
  <mergeCells count="1">
    <mergeCell ref="B8:E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8ECEA-B813-48DF-964A-1140F6BB0685}">
  <sheetPr codeName="Sheet7">
    <tabColor rgb="FF00B0F0"/>
  </sheetPr>
  <dimension ref="B2:Q68"/>
  <sheetViews>
    <sheetView showGridLines="0" zoomScale="93" zoomScaleNormal="93" workbookViewId="0">
      <selection activeCell="K11" sqref="K11"/>
    </sheetView>
  </sheetViews>
  <sheetFormatPr defaultRowHeight="15" x14ac:dyDescent="0.25"/>
  <cols>
    <col min="2" max="2" width="10.42578125" customWidth="1"/>
    <col min="3" max="3" width="12.42578125" bestFit="1" customWidth="1"/>
    <col min="4" max="4" width="11.28515625" customWidth="1"/>
    <col min="5" max="5" width="17.7109375" customWidth="1"/>
    <col min="6" max="6" width="17.7109375" style="55" customWidth="1"/>
    <col min="7" max="7" width="16.85546875" style="55" customWidth="1"/>
    <col min="8" max="8" width="12.7109375" customWidth="1"/>
    <col min="11" max="11" width="17" customWidth="1"/>
    <col min="15" max="15" width="10.85546875" customWidth="1"/>
    <col min="16" max="16" width="10.140625" customWidth="1"/>
  </cols>
  <sheetData>
    <row r="2" spans="2:17" x14ac:dyDescent="0.25">
      <c r="F2"/>
      <c r="G2"/>
    </row>
    <row r="3" spans="2:17" x14ac:dyDescent="0.25">
      <c r="F3"/>
      <c r="G3"/>
    </row>
    <row r="4" spans="2:17" x14ac:dyDescent="0.25">
      <c r="F4"/>
      <c r="G4"/>
    </row>
    <row r="5" spans="2:17" x14ac:dyDescent="0.25">
      <c r="F5"/>
      <c r="G5"/>
    </row>
    <row r="6" spans="2:17" x14ac:dyDescent="0.25">
      <c r="F6"/>
      <c r="G6"/>
    </row>
    <row r="7" spans="2:17" x14ac:dyDescent="0.25">
      <c r="F7"/>
      <c r="G7"/>
    </row>
    <row r="8" spans="2:17" x14ac:dyDescent="0.25">
      <c r="F8"/>
      <c r="G8"/>
    </row>
    <row r="9" spans="2:17" ht="29.25" customHeight="1" thickBot="1" x14ac:dyDescent="0.3">
      <c r="F9"/>
      <c r="G9"/>
    </row>
    <row r="10" spans="2:17" ht="24.75" customHeight="1" thickBot="1" x14ac:dyDescent="0.3">
      <c r="B10" s="241" t="s">
        <v>431</v>
      </c>
      <c r="C10" s="242"/>
      <c r="D10" s="242"/>
      <c r="E10" s="243"/>
      <c r="F10" s="205"/>
      <c r="G10"/>
    </row>
    <row r="11" spans="2:17" ht="28.5" customHeight="1" x14ac:dyDescent="0.25"/>
    <row r="12" spans="2:17" x14ac:dyDescent="0.25">
      <c r="B12" s="68" t="s">
        <v>282</v>
      </c>
      <c r="C12" s="69" t="s">
        <v>283</v>
      </c>
      <c r="D12" s="69" t="s">
        <v>284</v>
      </c>
      <c r="E12" s="227" t="s">
        <v>349</v>
      </c>
      <c r="F12" s="70" t="s">
        <v>345</v>
      </c>
      <c r="G12" s="70" t="s">
        <v>346</v>
      </c>
      <c r="H12" s="77" t="s">
        <v>285</v>
      </c>
      <c r="O12" s="188" t="s">
        <v>286</v>
      </c>
      <c r="P12" s="189" t="s">
        <v>287</v>
      </c>
      <c r="Q12" s="54"/>
    </row>
    <row r="13" spans="2:17" ht="21" customHeight="1" x14ac:dyDescent="0.25">
      <c r="B13" s="56" t="s">
        <v>315</v>
      </c>
      <c r="C13" s="57" t="s">
        <v>343</v>
      </c>
      <c r="D13" s="57">
        <v>1500</v>
      </c>
      <c r="E13" s="199"/>
      <c r="F13" s="71" t="s">
        <v>288</v>
      </c>
      <c r="G13" s="71" t="s">
        <v>288</v>
      </c>
      <c r="H13" s="58" t="str">
        <f>IF(AND(COUNTA(Task5!$F13:$G13)=2,Task5!$E13=Task5!$D13),"C","")</f>
        <v/>
      </c>
      <c r="O13" s="190" t="s">
        <v>342</v>
      </c>
      <c r="P13" s="191">
        <v>1500</v>
      </c>
    </row>
    <row r="14" spans="2:17" x14ac:dyDescent="0.25">
      <c r="B14" s="56" t="s">
        <v>341</v>
      </c>
      <c r="C14" s="57" t="s">
        <v>344</v>
      </c>
      <c r="D14" s="57">
        <v>1300</v>
      </c>
      <c r="E14" s="199" t="s">
        <v>428</v>
      </c>
      <c r="F14" s="71"/>
      <c r="G14" s="71"/>
      <c r="H14" s="58" t="str">
        <f>IF(AND(COUNTA(Task5!$F14:$G14)=2,Task5!$E14=Task5!$D14),"C","")</f>
        <v/>
      </c>
      <c r="O14" s="190" t="s">
        <v>109</v>
      </c>
      <c r="P14" s="191">
        <v>1000</v>
      </c>
    </row>
    <row r="15" spans="2:17" x14ac:dyDescent="0.25">
      <c r="B15" s="56" t="s">
        <v>313</v>
      </c>
      <c r="C15" s="57" t="s">
        <v>343</v>
      </c>
      <c r="D15" s="57">
        <v>1500</v>
      </c>
      <c r="E15" s="199" t="s">
        <v>428</v>
      </c>
      <c r="F15" s="71"/>
      <c r="G15" s="71"/>
      <c r="H15" s="58" t="str">
        <f>IF(AND(COUNTA(Task5!$F15:$G15)=2,Task5!$E15=Task5!$D15),"C","")</f>
        <v/>
      </c>
      <c r="O15" s="190" t="s">
        <v>109</v>
      </c>
      <c r="P15" s="191">
        <v>300</v>
      </c>
    </row>
    <row r="16" spans="2:17" x14ac:dyDescent="0.25">
      <c r="B16" s="56" t="s">
        <v>312</v>
      </c>
      <c r="C16" s="57" t="s">
        <v>343</v>
      </c>
      <c r="D16" s="57">
        <v>1500</v>
      </c>
      <c r="E16" s="199" t="s">
        <v>428</v>
      </c>
      <c r="F16" s="71"/>
      <c r="G16" s="71"/>
      <c r="H16" s="58" t="str">
        <f>IF(AND(COUNTA(Task5!$F16:$G16)=2,Task5!$E16=Task5!$D16),"C","")</f>
        <v/>
      </c>
      <c r="O16" s="190" t="s">
        <v>292</v>
      </c>
      <c r="P16" s="191">
        <v>1130</v>
      </c>
    </row>
    <row r="17" spans="2:16" x14ac:dyDescent="0.25">
      <c r="B17" s="56" t="s">
        <v>328</v>
      </c>
      <c r="C17" s="57" t="s">
        <v>316</v>
      </c>
      <c r="D17" s="57">
        <v>1130</v>
      </c>
      <c r="E17" s="199" t="s">
        <v>428</v>
      </c>
      <c r="F17" s="71" t="s">
        <v>288</v>
      </c>
      <c r="G17" s="71" t="s">
        <v>288</v>
      </c>
      <c r="H17" s="58" t="str">
        <f>IF(AND(COUNTA(Task5!$F17:$G17)=2,Task5!$E17=Task5!$D17),"C","")</f>
        <v/>
      </c>
      <c r="O17" s="190" t="s">
        <v>294</v>
      </c>
      <c r="P17" s="191">
        <v>750</v>
      </c>
    </row>
    <row r="18" spans="2:16" x14ac:dyDescent="0.25">
      <c r="B18" s="56" t="s">
        <v>340</v>
      </c>
      <c r="C18" s="57" t="s">
        <v>344</v>
      </c>
      <c r="D18" s="57">
        <v>1300</v>
      </c>
      <c r="E18" s="199" t="s">
        <v>428</v>
      </c>
      <c r="F18" s="71"/>
      <c r="G18" s="71"/>
      <c r="H18" s="58" t="str">
        <f>IF(AND(COUNTA(Task5!$F18:$G18)=2,Task5!$E18=Task5!$D18),"C","")</f>
        <v/>
      </c>
      <c r="O18" s="190" t="s">
        <v>296</v>
      </c>
      <c r="P18" s="191">
        <v>1130</v>
      </c>
    </row>
    <row r="19" spans="2:16" x14ac:dyDescent="0.25">
      <c r="B19" s="56" t="s">
        <v>324</v>
      </c>
      <c r="C19" s="57" t="s">
        <v>344</v>
      </c>
      <c r="D19" s="57">
        <v>1300</v>
      </c>
      <c r="E19" s="199" t="s">
        <v>428</v>
      </c>
      <c r="F19" s="71"/>
      <c r="G19" s="71"/>
      <c r="H19" s="58" t="str">
        <f>IF(AND(COUNTA(Task5!$F19:$G19)=2,Task5!$E19=Task5!$D19),"C","")</f>
        <v/>
      </c>
      <c r="O19" s="190" t="s">
        <v>298</v>
      </c>
      <c r="P19" s="191">
        <v>1130</v>
      </c>
    </row>
    <row r="20" spans="2:16" x14ac:dyDescent="0.25">
      <c r="B20" s="56" t="s">
        <v>311</v>
      </c>
      <c r="C20" s="57" t="s">
        <v>343</v>
      </c>
      <c r="D20" s="57">
        <v>1500</v>
      </c>
      <c r="E20" s="199" t="s">
        <v>428</v>
      </c>
      <c r="F20" s="71"/>
      <c r="G20" s="71"/>
      <c r="H20" s="58" t="str">
        <f>IF(AND(COUNTA(Task5!$F20:$G20)=2,Task5!$E20=Task5!$D20),"C","")</f>
        <v/>
      </c>
      <c r="O20" s="190" t="s">
        <v>300</v>
      </c>
      <c r="P20" s="191">
        <v>1130</v>
      </c>
    </row>
    <row r="21" spans="2:16" x14ac:dyDescent="0.25">
      <c r="B21" s="56" t="s">
        <v>309</v>
      </c>
      <c r="C21" s="57" t="s">
        <v>343</v>
      </c>
      <c r="D21" s="57">
        <v>1500</v>
      </c>
      <c r="E21" s="199" t="s">
        <v>428</v>
      </c>
      <c r="F21" s="71"/>
      <c r="G21" s="71"/>
      <c r="H21" s="58" t="str">
        <f>IF(AND(COUNTA(Task5!$F21:$G21)=2,Task5!$E21=Task5!$D21),"C","")</f>
        <v/>
      </c>
      <c r="O21" s="190" t="s">
        <v>293</v>
      </c>
      <c r="P21" s="191">
        <v>1500</v>
      </c>
    </row>
    <row r="22" spans="2:16" x14ac:dyDescent="0.25">
      <c r="B22" s="56" t="s">
        <v>339</v>
      </c>
      <c r="C22" s="57" t="s">
        <v>344</v>
      </c>
      <c r="D22" s="57">
        <v>1300</v>
      </c>
      <c r="E22" s="199" t="s">
        <v>428</v>
      </c>
      <c r="F22" s="71"/>
      <c r="G22" s="71"/>
      <c r="H22" s="58" t="str">
        <f>IF(AND(COUNTA(Task5!$F22:$G22)=2,Task5!$E22=Task5!$D22),"C","")</f>
        <v/>
      </c>
      <c r="O22" s="190" t="s">
        <v>108</v>
      </c>
      <c r="P22" s="191">
        <v>1130</v>
      </c>
    </row>
    <row r="23" spans="2:16" x14ac:dyDescent="0.25">
      <c r="B23" s="56" t="s">
        <v>322</v>
      </c>
      <c r="C23" s="57" t="s">
        <v>344</v>
      </c>
      <c r="D23" s="57">
        <v>1300</v>
      </c>
      <c r="E23" s="199" t="s">
        <v>428</v>
      </c>
      <c r="F23" s="71"/>
      <c r="G23" s="71"/>
      <c r="H23" s="58" t="str">
        <f>IF(AND(COUNTA(Task5!$F23:$G23)=2,Task5!$E23=Task5!$D23),"C","")</f>
        <v/>
      </c>
      <c r="O23" s="190" t="s">
        <v>295</v>
      </c>
      <c r="P23" s="191">
        <v>950</v>
      </c>
    </row>
    <row r="24" spans="2:16" x14ac:dyDescent="0.25">
      <c r="B24" s="56" t="s">
        <v>321</v>
      </c>
      <c r="C24" s="57" t="s">
        <v>316</v>
      </c>
      <c r="D24" s="57">
        <v>1130</v>
      </c>
      <c r="E24" s="199" t="s">
        <v>428</v>
      </c>
      <c r="F24" s="71"/>
      <c r="G24" s="71"/>
      <c r="H24" s="58" t="str">
        <f>IF(AND(COUNTA(Task5!$F24:$G24)=2,Task5!$E24=Task5!$D24),"C","")</f>
        <v/>
      </c>
      <c r="O24" s="190" t="s">
        <v>305</v>
      </c>
      <c r="P24" s="191">
        <v>1130</v>
      </c>
    </row>
    <row r="25" spans="2:16" x14ac:dyDescent="0.25">
      <c r="B25" s="56" t="s">
        <v>308</v>
      </c>
      <c r="C25" s="57" t="s">
        <v>343</v>
      </c>
      <c r="D25" s="57">
        <v>1500</v>
      </c>
      <c r="E25" s="199" t="s">
        <v>428</v>
      </c>
      <c r="F25" s="71"/>
      <c r="G25" s="71"/>
      <c r="H25" s="58" t="str">
        <f>IF(AND(COUNTA(Task5!$F25:$G25)=2,Task5!$E25=Task5!$D25),"C","")</f>
        <v/>
      </c>
      <c r="O25" s="190" t="s">
        <v>307</v>
      </c>
      <c r="P25" s="191">
        <v>1130</v>
      </c>
    </row>
    <row r="26" spans="2:16" x14ac:dyDescent="0.25">
      <c r="B26" s="56" t="s">
        <v>306</v>
      </c>
      <c r="C26" s="57" t="s">
        <v>343</v>
      </c>
      <c r="D26" s="57">
        <v>1500</v>
      </c>
      <c r="E26" s="199" t="s">
        <v>428</v>
      </c>
      <c r="F26" s="71" t="s">
        <v>288</v>
      </c>
      <c r="G26" s="71" t="s">
        <v>288</v>
      </c>
      <c r="H26" s="58" t="str">
        <f>IF(AND(COUNTA(Task5!$F26:$G26)=2,Task5!$E26=Task5!$D26),"C","")</f>
        <v/>
      </c>
      <c r="O26" s="190" t="s">
        <v>299</v>
      </c>
      <c r="P26" s="191">
        <v>950</v>
      </c>
    </row>
    <row r="27" spans="2:16" x14ac:dyDescent="0.25">
      <c r="B27" s="56" t="s">
        <v>338</v>
      </c>
      <c r="C27" s="57" t="s">
        <v>344</v>
      </c>
      <c r="D27" s="57">
        <v>1300</v>
      </c>
      <c r="E27" s="199" t="s">
        <v>428</v>
      </c>
      <c r="F27" s="71"/>
      <c r="G27" s="71"/>
      <c r="H27" s="58" t="str">
        <f>IF(AND(COUNTA(Task5!$F27:$G27)=2,Task5!$E27=Task5!$D27),"C","")</f>
        <v/>
      </c>
      <c r="O27" s="190" t="s">
        <v>310</v>
      </c>
      <c r="P27" s="191">
        <v>895</v>
      </c>
    </row>
    <row r="28" spans="2:16" x14ac:dyDescent="0.25">
      <c r="B28" s="56" t="s">
        <v>304</v>
      </c>
      <c r="C28" s="57" t="s">
        <v>343</v>
      </c>
      <c r="D28" s="57">
        <v>1500</v>
      </c>
      <c r="E28" s="199" t="s">
        <v>428</v>
      </c>
      <c r="F28" s="71"/>
      <c r="G28" s="71"/>
      <c r="H28" s="58" t="str">
        <f>IF(AND(COUNTA(Task5!$F28:$G28)=2,Task5!$E28=Task5!$D28),"C","")</f>
        <v/>
      </c>
      <c r="O28" s="190" t="s">
        <v>302</v>
      </c>
      <c r="P28" s="191">
        <v>950</v>
      </c>
    </row>
    <row r="29" spans="2:16" x14ac:dyDescent="0.25">
      <c r="B29" s="56" t="s">
        <v>318</v>
      </c>
      <c r="C29" s="57" t="s">
        <v>316</v>
      </c>
      <c r="D29" s="57">
        <v>1130</v>
      </c>
      <c r="E29" s="199" t="s">
        <v>428</v>
      </c>
      <c r="F29" s="71"/>
      <c r="G29" s="71"/>
      <c r="H29" s="58" t="str">
        <f>IF(AND(COUNTA(Task5!$F29:$G29)=2,Task5!$E29=Task5!$D29),"C","")</f>
        <v/>
      </c>
      <c r="O29" s="190" t="s">
        <v>303</v>
      </c>
      <c r="P29" s="191">
        <v>950</v>
      </c>
    </row>
    <row r="30" spans="2:16" x14ac:dyDescent="0.25">
      <c r="B30" s="56" t="s">
        <v>317</v>
      </c>
      <c r="C30" s="57" t="s">
        <v>316</v>
      </c>
      <c r="D30" s="57">
        <v>1130</v>
      </c>
      <c r="E30" s="199" t="s">
        <v>428</v>
      </c>
      <c r="F30" s="71"/>
      <c r="G30" s="71"/>
      <c r="H30" s="58" t="str">
        <f>IF(AND(COUNTA(Task5!$F30:$G30)=2,Task5!$E30=Task5!$D30),"C","")</f>
        <v/>
      </c>
      <c r="O30" s="190" t="s">
        <v>314</v>
      </c>
      <c r="P30" s="191">
        <v>300</v>
      </c>
    </row>
    <row r="31" spans="2:16" x14ac:dyDescent="0.25">
      <c r="B31" s="56" t="s">
        <v>429</v>
      </c>
      <c r="C31" s="57" t="s">
        <v>344</v>
      </c>
      <c r="D31" s="57">
        <v>1300</v>
      </c>
      <c r="E31" s="199" t="s">
        <v>428</v>
      </c>
      <c r="F31" s="71"/>
      <c r="G31" s="71"/>
      <c r="H31" s="58" t="str">
        <f>IF(AND(COUNTA(Task5!$F31:$G31)=2,Task5!$E31=Task5!$D31),"C","")</f>
        <v/>
      </c>
      <c r="O31" s="190" t="s">
        <v>314</v>
      </c>
      <c r="P31" s="191">
        <v>300</v>
      </c>
    </row>
    <row r="32" spans="2:16" x14ac:dyDescent="0.25">
      <c r="B32" s="56" t="s">
        <v>314</v>
      </c>
      <c r="C32" s="57" t="s">
        <v>344</v>
      </c>
      <c r="D32" s="57">
        <v>1300</v>
      </c>
      <c r="E32" s="199" t="s">
        <v>428</v>
      </c>
      <c r="F32" s="71"/>
      <c r="G32" s="71"/>
      <c r="H32" s="58" t="str">
        <f>IF(AND(COUNTA(Task5!$F32:$G32)=2,Task5!$E32=Task5!$D32),"C","")</f>
        <v/>
      </c>
      <c r="O32" s="190" t="s">
        <v>317</v>
      </c>
      <c r="P32" s="191">
        <v>895</v>
      </c>
    </row>
    <row r="33" spans="2:16" x14ac:dyDescent="0.25">
      <c r="B33" s="56" t="s">
        <v>303</v>
      </c>
      <c r="C33" s="57" t="s">
        <v>343</v>
      </c>
      <c r="D33" s="57">
        <v>1500</v>
      </c>
      <c r="E33" s="199" t="s">
        <v>428</v>
      </c>
      <c r="F33" s="71"/>
      <c r="G33" s="71"/>
      <c r="H33" s="58" t="str">
        <f>IF(AND(COUNTA(Task5!$F33:$G33)=2,Task5!$E33=Task5!$D33),"C","")</f>
        <v/>
      </c>
      <c r="O33" s="190" t="s">
        <v>318</v>
      </c>
      <c r="P33" s="191">
        <v>500</v>
      </c>
    </row>
    <row r="34" spans="2:16" x14ac:dyDescent="0.25">
      <c r="B34" s="56" t="s">
        <v>327</v>
      </c>
      <c r="C34" s="57" t="s">
        <v>316</v>
      </c>
      <c r="D34" s="57">
        <v>1130</v>
      </c>
      <c r="E34" s="199" t="s">
        <v>428</v>
      </c>
      <c r="F34" s="71"/>
      <c r="G34" s="71"/>
      <c r="H34" s="58" t="str">
        <f>IF(AND(COUNTA(Task5!$F34:$G34)=2,Task5!$E34=Task5!$D34),"C","")</f>
        <v/>
      </c>
      <c r="O34" s="190" t="s">
        <v>318</v>
      </c>
      <c r="P34" s="191">
        <v>500</v>
      </c>
    </row>
    <row r="35" spans="2:16" x14ac:dyDescent="0.25">
      <c r="B35" s="56" t="s">
        <v>326</v>
      </c>
      <c r="C35" s="57" t="s">
        <v>316</v>
      </c>
      <c r="D35" s="57">
        <v>1130</v>
      </c>
      <c r="E35" s="199" t="s">
        <v>428</v>
      </c>
      <c r="F35" s="71"/>
      <c r="G35" s="71"/>
      <c r="H35" s="58" t="str">
        <f>IF(AND(COUNTA(Task5!$F35:$G35)=2,Task5!$E35=Task5!$D35),"C","")</f>
        <v/>
      </c>
      <c r="O35" s="190" t="s">
        <v>306</v>
      </c>
      <c r="P35" s="191">
        <v>645</v>
      </c>
    </row>
    <row r="36" spans="2:16" x14ac:dyDescent="0.25">
      <c r="B36" s="56" t="s">
        <v>302</v>
      </c>
      <c r="C36" s="57" t="s">
        <v>343</v>
      </c>
      <c r="D36" s="57">
        <v>1500</v>
      </c>
      <c r="E36" s="199" t="s">
        <v>428</v>
      </c>
      <c r="F36" s="71"/>
      <c r="G36" s="71"/>
      <c r="H36" s="58" t="str">
        <f>IF(AND(COUNTA(Task5!$F36:$G36)=2,Task5!$E36=Task5!$D36),"C","")</f>
        <v/>
      </c>
      <c r="O36" s="190" t="s">
        <v>321</v>
      </c>
      <c r="P36" s="191">
        <v>1130</v>
      </c>
    </row>
    <row r="37" spans="2:16" x14ac:dyDescent="0.25">
      <c r="B37" s="56" t="s">
        <v>109</v>
      </c>
      <c r="C37" s="57" t="s">
        <v>344</v>
      </c>
      <c r="D37" s="57">
        <v>1300</v>
      </c>
      <c r="E37" s="199" t="s">
        <v>428</v>
      </c>
      <c r="F37" s="71" t="s">
        <v>288</v>
      </c>
      <c r="G37" s="71" t="s">
        <v>288</v>
      </c>
      <c r="H37" s="58" t="str">
        <f>IF(AND(COUNTA(Task5!$F37:$G37)=2,Task5!$E37=Task5!$D37),"C","")</f>
        <v/>
      </c>
      <c r="O37" s="190" t="s">
        <v>322</v>
      </c>
      <c r="P37" s="191">
        <v>895</v>
      </c>
    </row>
    <row r="38" spans="2:16" x14ac:dyDescent="0.25">
      <c r="B38" s="56" t="s">
        <v>301</v>
      </c>
      <c r="C38" s="57" t="s">
        <v>343</v>
      </c>
      <c r="D38" s="57">
        <v>1500</v>
      </c>
      <c r="E38" s="199" t="s">
        <v>428</v>
      </c>
      <c r="F38" s="71"/>
      <c r="G38" s="71"/>
      <c r="H38" s="58" t="str">
        <f>IF(AND(COUNTA(Task5!$F38:$G38)=2,Task5!$E38=Task5!$D38),"C","")</f>
        <v/>
      </c>
      <c r="O38" s="190" t="s">
        <v>309</v>
      </c>
      <c r="P38" s="191">
        <v>500</v>
      </c>
    </row>
    <row r="39" spans="2:16" x14ac:dyDescent="0.25">
      <c r="B39" s="56" t="s">
        <v>325</v>
      </c>
      <c r="C39" s="57" t="s">
        <v>316</v>
      </c>
      <c r="D39" s="57">
        <v>1130</v>
      </c>
      <c r="E39" s="199" t="s">
        <v>428</v>
      </c>
      <c r="F39" s="71"/>
      <c r="G39" s="71"/>
      <c r="H39" s="58" t="str">
        <f>IF(AND(COUNTA(Task5!$F39:$G39)=2,Task5!$E39=Task5!$D39),"C","")</f>
        <v/>
      </c>
      <c r="O39" s="190" t="s">
        <v>309</v>
      </c>
      <c r="P39" s="191">
        <v>300</v>
      </c>
    </row>
    <row r="40" spans="2:16" x14ac:dyDescent="0.25">
      <c r="B40" s="56" t="s">
        <v>310</v>
      </c>
      <c r="C40" s="57" t="s">
        <v>344</v>
      </c>
      <c r="D40" s="57">
        <v>1300</v>
      </c>
      <c r="E40" s="199" t="s">
        <v>428</v>
      </c>
      <c r="F40" s="71"/>
      <c r="G40" s="71"/>
      <c r="H40" s="58" t="str">
        <f>IF(AND(COUNTA(Task5!$F40:$G40)=2,Task5!$E40=Task5!$D40),"C","")</f>
        <v/>
      </c>
      <c r="O40" s="190" t="s">
        <v>324</v>
      </c>
      <c r="P40" s="191">
        <v>895</v>
      </c>
    </row>
    <row r="41" spans="2:16" x14ac:dyDescent="0.25">
      <c r="B41" s="56" t="s">
        <v>337</v>
      </c>
      <c r="C41" s="57" t="s">
        <v>344</v>
      </c>
      <c r="D41" s="57">
        <v>1300</v>
      </c>
      <c r="E41" s="199" t="s">
        <v>428</v>
      </c>
      <c r="F41" s="71"/>
      <c r="G41" s="71"/>
      <c r="H41" s="58" t="str">
        <f>IF(AND(COUNTA(Task5!$F41:$G41)=2,Task5!$E41=Task5!$D41),"C","")</f>
        <v/>
      </c>
      <c r="O41" s="190" t="s">
        <v>315</v>
      </c>
      <c r="P41" s="191">
        <v>900</v>
      </c>
    </row>
    <row r="42" spans="2:16" x14ac:dyDescent="0.25">
      <c r="B42" s="56" t="s">
        <v>299</v>
      </c>
      <c r="C42" s="57" t="s">
        <v>343</v>
      </c>
      <c r="D42" s="57">
        <v>1500</v>
      </c>
      <c r="E42" s="199" t="s">
        <v>428</v>
      </c>
      <c r="F42" s="71"/>
      <c r="G42" s="71"/>
      <c r="H42" s="58" t="str">
        <f>IF(AND(COUNTA(Task5!$F42:$G42)=2,Task5!$E42=Task5!$D42),"C","")</f>
        <v/>
      </c>
      <c r="O42" s="192" t="s">
        <v>315</v>
      </c>
      <c r="P42" s="193">
        <v>600</v>
      </c>
    </row>
    <row r="43" spans="2:16" x14ac:dyDescent="0.25">
      <c r="B43" s="56" t="s">
        <v>307</v>
      </c>
      <c r="C43" s="57" t="s">
        <v>316</v>
      </c>
      <c r="D43" s="57">
        <v>1130</v>
      </c>
      <c r="E43" s="199" t="s">
        <v>428</v>
      </c>
      <c r="F43" s="71"/>
      <c r="G43" s="71"/>
      <c r="H43" s="58" t="str">
        <f>IF(AND(COUNTA(Task5!$F43:$G43)=2,Task5!$E43=Task5!$D43),"C","")</f>
        <v/>
      </c>
      <c r="O43" s="194" t="s">
        <v>328</v>
      </c>
      <c r="P43" s="195">
        <v>130</v>
      </c>
    </row>
    <row r="44" spans="2:16" x14ac:dyDescent="0.25">
      <c r="B44" s="56" t="s">
        <v>336</v>
      </c>
      <c r="C44" s="57" t="s">
        <v>344</v>
      </c>
      <c r="D44" s="57">
        <v>1300</v>
      </c>
      <c r="E44" s="199" t="s">
        <v>428</v>
      </c>
      <c r="F44" s="71"/>
      <c r="G44" s="71"/>
      <c r="H44" s="58" t="str">
        <f>IF(AND(COUNTA(Task5!$F44:$G44)=2,Task5!$E44=Task5!$D44),"C","")</f>
        <v/>
      </c>
      <c r="O44" s="194" t="s">
        <v>328</v>
      </c>
      <c r="P44" s="195">
        <v>1000</v>
      </c>
    </row>
    <row r="45" spans="2:16" x14ac:dyDescent="0.25">
      <c r="B45" s="56" t="s">
        <v>305</v>
      </c>
      <c r="C45" s="57" t="s">
        <v>316</v>
      </c>
      <c r="D45" s="57">
        <v>1130</v>
      </c>
      <c r="E45" s="199" t="s">
        <v>428</v>
      </c>
      <c r="F45" s="71"/>
      <c r="G45" s="71"/>
      <c r="H45" s="58" t="str">
        <f>IF(AND(COUNTA(Task5!$F45:$G45)=2,Task5!$E45=Task5!$D45),"C","")</f>
        <v/>
      </c>
    </row>
    <row r="46" spans="2:16" x14ac:dyDescent="0.25">
      <c r="B46" s="56" t="s">
        <v>297</v>
      </c>
      <c r="C46" s="57" t="s">
        <v>343</v>
      </c>
      <c r="D46" s="57">
        <v>1500</v>
      </c>
      <c r="E46" s="199" t="s">
        <v>428</v>
      </c>
      <c r="F46" s="71"/>
      <c r="G46" s="71"/>
      <c r="H46" s="58" t="str">
        <f>IF(AND(COUNTA(Task5!$F46:$G46)=2,Task5!$E46=Task5!$D46),"C","")</f>
        <v/>
      </c>
    </row>
    <row r="47" spans="2:16" x14ac:dyDescent="0.25">
      <c r="B47" s="56" t="s">
        <v>335</v>
      </c>
      <c r="C47" s="57" t="s">
        <v>344</v>
      </c>
      <c r="D47" s="57">
        <v>1300</v>
      </c>
      <c r="E47" s="199" t="s">
        <v>428</v>
      </c>
      <c r="F47" s="71"/>
      <c r="G47" s="71"/>
      <c r="H47" s="58" t="str">
        <f>IF(AND(COUNTA(Task5!$F47:$G47)=2,Task5!$E47=Task5!$D47),"C","")</f>
        <v/>
      </c>
    </row>
    <row r="48" spans="2:16" x14ac:dyDescent="0.25">
      <c r="B48" s="56" t="s">
        <v>323</v>
      </c>
      <c r="C48" s="57" t="s">
        <v>316</v>
      </c>
      <c r="D48" s="57">
        <v>1130</v>
      </c>
      <c r="E48" s="199" t="s">
        <v>428</v>
      </c>
      <c r="F48" s="71"/>
      <c r="G48" s="71"/>
      <c r="H48" s="58" t="str">
        <f>IF(AND(COUNTA(Task5!$F48:$G48)=2,Task5!$E48=Task5!$D48),"C","")</f>
        <v/>
      </c>
    </row>
    <row r="49" spans="2:8" x14ac:dyDescent="0.25">
      <c r="B49" s="56" t="s">
        <v>334</v>
      </c>
      <c r="C49" s="57" t="s">
        <v>344</v>
      </c>
      <c r="D49" s="57">
        <v>1300</v>
      </c>
      <c r="E49" s="199" t="s">
        <v>428</v>
      </c>
      <c r="F49" s="71"/>
      <c r="G49" s="71"/>
      <c r="H49" s="58" t="str">
        <f>IF(AND(COUNTA(Task5!$F49:$G49)=2,Task5!$E49=Task5!$D49),"C","")</f>
        <v/>
      </c>
    </row>
    <row r="50" spans="2:8" x14ac:dyDescent="0.25">
      <c r="B50" s="56" t="s">
        <v>295</v>
      </c>
      <c r="C50" s="57" t="s">
        <v>343</v>
      </c>
      <c r="D50" s="57">
        <v>1500</v>
      </c>
      <c r="E50" s="199" t="s">
        <v>428</v>
      </c>
      <c r="F50" s="71"/>
      <c r="G50" s="71"/>
      <c r="H50" s="58" t="str">
        <f>IF(AND(COUNTA(Task5!$F50:$G50)=2,Task5!$E50=Task5!$D50),"C","")</f>
        <v/>
      </c>
    </row>
    <row r="51" spans="2:8" x14ac:dyDescent="0.25">
      <c r="B51" s="56" t="s">
        <v>108</v>
      </c>
      <c r="C51" s="57" t="s">
        <v>316</v>
      </c>
      <c r="D51" s="57">
        <v>1130</v>
      </c>
      <c r="E51" s="199" t="s">
        <v>428</v>
      </c>
      <c r="F51" s="71"/>
      <c r="G51" s="71"/>
      <c r="H51" s="58" t="str">
        <f>IF(AND(COUNTA(Task5!$F51:$G51)=2,Task5!$E51=Task5!$D51),"C","")</f>
        <v/>
      </c>
    </row>
    <row r="52" spans="2:8" x14ac:dyDescent="0.25">
      <c r="B52" s="56" t="s">
        <v>293</v>
      </c>
      <c r="C52" s="57" t="s">
        <v>343</v>
      </c>
      <c r="D52" s="57">
        <v>1500</v>
      </c>
      <c r="E52" s="199" t="s">
        <v>428</v>
      </c>
      <c r="F52" s="71" t="s">
        <v>288</v>
      </c>
      <c r="G52" s="71" t="s">
        <v>288</v>
      </c>
      <c r="H52" s="58" t="str">
        <f>IF(AND(COUNTA(Task5!$F52:$G52)=2,Task5!$E52=Task5!$D52),"C","")</f>
        <v/>
      </c>
    </row>
    <row r="53" spans="2:8" x14ac:dyDescent="0.25">
      <c r="B53" s="56" t="s">
        <v>291</v>
      </c>
      <c r="C53" s="57" t="s">
        <v>343</v>
      </c>
      <c r="D53" s="57">
        <v>1500</v>
      </c>
      <c r="E53" s="199" t="s">
        <v>428</v>
      </c>
      <c r="F53" s="71"/>
      <c r="G53" s="71"/>
      <c r="H53" s="58" t="str">
        <f>IF(AND(COUNTA(Task5!$F53:$G53)=2,Task5!$E53=Task5!$D53),"C","")</f>
        <v/>
      </c>
    </row>
    <row r="54" spans="2:8" x14ac:dyDescent="0.25">
      <c r="B54" s="56" t="s">
        <v>333</v>
      </c>
      <c r="C54" s="57" t="s">
        <v>344</v>
      </c>
      <c r="D54" s="57">
        <v>1300</v>
      </c>
      <c r="E54" s="199" t="s">
        <v>428</v>
      </c>
      <c r="F54" s="71"/>
      <c r="G54" s="71"/>
      <c r="H54" s="58" t="str">
        <f>IF(AND(COUNTA(Task5!$F54:$G54)=2,Task5!$E54=Task5!$D54),"C","")</f>
        <v/>
      </c>
    </row>
    <row r="55" spans="2:8" x14ac:dyDescent="0.25">
      <c r="B55" s="56" t="s">
        <v>300</v>
      </c>
      <c r="C55" s="57" t="s">
        <v>316</v>
      </c>
      <c r="D55" s="57">
        <v>1130</v>
      </c>
      <c r="E55" s="199" t="s">
        <v>428</v>
      </c>
      <c r="F55" s="71"/>
      <c r="G55" s="71"/>
      <c r="H55" s="58" t="str">
        <f>IF(AND(COUNTA(Task5!$F55:$G55)=2,Task5!$E55=Task5!$D55),"C","")</f>
        <v/>
      </c>
    </row>
    <row r="56" spans="2:8" x14ac:dyDescent="0.25">
      <c r="B56" s="56" t="s">
        <v>332</v>
      </c>
      <c r="C56" s="57" t="s">
        <v>344</v>
      </c>
      <c r="D56" s="57">
        <v>1300</v>
      </c>
      <c r="E56" s="199" t="s">
        <v>428</v>
      </c>
      <c r="F56" s="71"/>
      <c r="G56" s="71"/>
      <c r="H56" s="58" t="str">
        <f>IF(AND(COUNTA(Task5!$F56:$G56)=2,Task5!$E56=Task5!$D56),"C","")</f>
        <v/>
      </c>
    </row>
    <row r="57" spans="2:8" x14ac:dyDescent="0.25">
      <c r="B57" s="56" t="s">
        <v>290</v>
      </c>
      <c r="C57" s="57" t="s">
        <v>343</v>
      </c>
      <c r="D57" s="57">
        <v>1500</v>
      </c>
      <c r="E57" s="199" t="s">
        <v>428</v>
      </c>
      <c r="F57" s="71"/>
      <c r="G57" s="71"/>
      <c r="H57" s="58" t="str">
        <f>IF(AND(COUNTA(Task5!$F57:$G57)=2,Task5!$E57=Task5!$D57),"C","")</f>
        <v/>
      </c>
    </row>
    <row r="58" spans="2:8" x14ac:dyDescent="0.25">
      <c r="B58" s="56" t="s">
        <v>298</v>
      </c>
      <c r="C58" s="57" t="s">
        <v>316</v>
      </c>
      <c r="D58" s="57">
        <v>1130</v>
      </c>
      <c r="E58" s="199" t="s">
        <v>428</v>
      </c>
      <c r="F58" s="71"/>
      <c r="G58" s="71"/>
      <c r="H58" s="58" t="str">
        <f>IF(AND(COUNTA(Task5!$F58:$G58)=2,Task5!$E58=Task5!$D58),"C","")</f>
        <v/>
      </c>
    </row>
    <row r="59" spans="2:8" x14ac:dyDescent="0.25">
      <c r="B59" s="56" t="s">
        <v>320</v>
      </c>
      <c r="C59" s="57" t="s">
        <v>316</v>
      </c>
      <c r="D59" s="57">
        <v>1130</v>
      </c>
      <c r="E59" s="199" t="s">
        <v>428</v>
      </c>
      <c r="F59" s="71"/>
      <c r="G59" s="71"/>
      <c r="H59" s="58" t="str">
        <f>IF(AND(COUNTA(Task5!$F59:$G59)=2,Task5!$E59=Task5!$D59),"C","")</f>
        <v/>
      </c>
    </row>
    <row r="60" spans="2:8" x14ac:dyDescent="0.25">
      <c r="B60" s="56" t="s">
        <v>331</v>
      </c>
      <c r="C60" s="57" t="s">
        <v>344</v>
      </c>
      <c r="D60" s="57">
        <v>1300</v>
      </c>
      <c r="E60" s="199" t="s">
        <v>428</v>
      </c>
      <c r="F60" s="71"/>
      <c r="G60" s="71"/>
      <c r="H60" s="58" t="str">
        <f>IF(AND(COUNTA(Task5!$F60:$G60)=2,Task5!$E60=Task5!$D60),"C","")</f>
        <v/>
      </c>
    </row>
    <row r="61" spans="2:8" x14ac:dyDescent="0.25">
      <c r="B61" s="56" t="s">
        <v>330</v>
      </c>
      <c r="C61" s="57" t="s">
        <v>344</v>
      </c>
      <c r="D61" s="57">
        <v>1300</v>
      </c>
      <c r="E61" s="199" t="s">
        <v>428</v>
      </c>
      <c r="F61" s="71"/>
      <c r="G61" s="71"/>
      <c r="H61" s="58" t="str">
        <f>IF(AND(COUNTA(Task5!$F61:$G61)=2,Task5!$E61=Task5!$D61),"C","")</f>
        <v/>
      </c>
    </row>
    <row r="62" spans="2:8" x14ac:dyDescent="0.25">
      <c r="B62" s="56" t="s">
        <v>319</v>
      </c>
      <c r="C62" s="57" t="s">
        <v>316</v>
      </c>
      <c r="D62" s="57">
        <v>1130</v>
      </c>
      <c r="E62" s="199" t="s">
        <v>428</v>
      </c>
      <c r="F62" s="71"/>
      <c r="G62" s="71"/>
      <c r="H62" s="58" t="str">
        <f>IF(AND(COUNTA(Task5!$F62:$G62)=2,Task5!$E62=Task5!$D62),"C","")</f>
        <v/>
      </c>
    </row>
    <row r="63" spans="2:8" x14ac:dyDescent="0.25">
      <c r="B63" s="56" t="s">
        <v>296</v>
      </c>
      <c r="C63" s="57" t="s">
        <v>316</v>
      </c>
      <c r="D63" s="57">
        <v>1130</v>
      </c>
      <c r="E63" s="199" t="s">
        <v>428</v>
      </c>
      <c r="F63" s="71" t="s">
        <v>288</v>
      </c>
      <c r="G63" s="71" t="s">
        <v>288</v>
      </c>
      <c r="H63" s="58" t="str">
        <f>IF(AND(COUNTA(Task5!$F63:$G63)=2,Task5!$E63=Task5!$D63),"C","")</f>
        <v/>
      </c>
    </row>
    <row r="64" spans="2:8" x14ac:dyDescent="0.25">
      <c r="B64" s="56" t="s">
        <v>294</v>
      </c>
      <c r="C64" s="57" t="s">
        <v>316</v>
      </c>
      <c r="D64" s="57">
        <v>1130</v>
      </c>
      <c r="E64" s="199" t="s">
        <v>428</v>
      </c>
      <c r="F64" s="71" t="s">
        <v>288</v>
      </c>
      <c r="G64" s="71" t="s">
        <v>288</v>
      </c>
      <c r="H64" s="58" t="str">
        <f>IF(AND(COUNTA(Task5!$F64:$G64)=2,Task5!$E64=Task5!$D64),"C","")</f>
        <v/>
      </c>
    </row>
    <row r="65" spans="2:8" x14ac:dyDescent="0.25">
      <c r="B65" s="56" t="s">
        <v>292</v>
      </c>
      <c r="C65" s="57" t="s">
        <v>316</v>
      </c>
      <c r="D65" s="57">
        <v>1130</v>
      </c>
      <c r="E65" s="199" t="s">
        <v>428</v>
      </c>
      <c r="F65" s="71"/>
      <c r="G65" s="71"/>
      <c r="H65" s="58" t="str">
        <f>IF(AND(COUNTA(Task5!$F65:$G65)=2,Task5!$E65=Task5!$D65),"C","")</f>
        <v/>
      </c>
    </row>
    <row r="66" spans="2:8" x14ac:dyDescent="0.25">
      <c r="B66" s="56" t="s">
        <v>329</v>
      </c>
      <c r="C66" s="57" t="s">
        <v>344</v>
      </c>
      <c r="D66" s="57">
        <v>1300</v>
      </c>
      <c r="E66" s="199" t="s">
        <v>428</v>
      </c>
      <c r="F66" s="71"/>
      <c r="G66" s="71"/>
      <c r="H66" s="58" t="str">
        <f>IF(AND(COUNTA(Task5!$F66:$G66)=2,Task5!$E66=Task5!$D66),"C","")</f>
        <v/>
      </c>
    </row>
    <row r="67" spans="2:8" x14ac:dyDescent="0.25">
      <c r="B67" s="56" t="s">
        <v>289</v>
      </c>
      <c r="C67" s="57" t="s">
        <v>343</v>
      </c>
      <c r="D67" s="57">
        <v>1500</v>
      </c>
      <c r="E67" s="199" t="s">
        <v>428</v>
      </c>
      <c r="F67" s="71"/>
      <c r="G67" s="71"/>
      <c r="H67" s="58" t="str">
        <f>IF(AND(COUNTA(Task5!$F67:$G67)=2,Task5!$E67=Task5!$D67),"C","")</f>
        <v/>
      </c>
    </row>
    <row r="68" spans="2:8" x14ac:dyDescent="0.25">
      <c r="B68" s="63" t="s">
        <v>342</v>
      </c>
      <c r="C68" s="64" t="s">
        <v>343</v>
      </c>
      <c r="D68" s="64">
        <v>1500</v>
      </c>
      <c r="E68" s="199" t="s">
        <v>428</v>
      </c>
      <c r="F68" s="72" t="s">
        <v>288</v>
      </c>
      <c r="G68" s="72" t="s">
        <v>288</v>
      </c>
      <c r="H68" s="65" t="str">
        <f>IF(AND(COUNTA(Task5!$F68:$G68)=2,Task5!$E68=Task5!$D68),"C","")</f>
        <v/>
      </c>
    </row>
  </sheetData>
  <sheetProtection sheet="1" formatCells="0" formatColumns="0"/>
  <mergeCells count="1">
    <mergeCell ref="B10:E10"/>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AA50B-F450-4BB6-B618-244E07B9C531}">
  <sheetPr codeName="Sheet8">
    <tabColor rgb="FF00B0F0"/>
  </sheetPr>
  <dimension ref="B2:Q69"/>
  <sheetViews>
    <sheetView showGridLines="0" zoomScale="93" zoomScaleNormal="93" workbookViewId="0"/>
  </sheetViews>
  <sheetFormatPr defaultRowHeight="15" x14ac:dyDescent="0.25"/>
  <cols>
    <col min="2" max="2" width="10.42578125" customWidth="1"/>
    <col min="3" max="3" width="12.42578125" bestFit="1" customWidth="1"/>
    <col min="4" max="4" width="11.28515625" customWidth="1"/>
    <col min="5" max="5" width="17.5703125" customWidth="1"/>
    <col min="6" max="6" width="16.140625" style="55" customWidth="1"/>
    <col min="7" max="7" width="16.85546875" style="55" customWidth="1"/>
    <col min="8" max="8" width="12.7109375" customWidth="1"/>
    <col min="10" max="10" width="5.85546875" customWidth="1"/>
    <col min="11" max="11" width="5.140625" customWidth="1"/>
    <col min="12" max="12" width="3.7109375" customWidth="1"/>
    <col min="13" max="13" width="6.42578125" customWidth="1"/>
    <col min="14" max="14" width="6.85546875" customWidth="1"/>
    <col min="15" max="15" width="15.42578125" customWidth="1"/>
    <col min="16" max="16" width="18.42578125" customWidth="1"/>
  </cols>
  <sheetData>
    <row r="2" spans="2:17" x14ac:dyDescent="0.25">
      <c r="F2"/>
      <c r="G2"/>
    </row>
    <row r="3" spans="2:17" x14ac:dyDescent="0.25">
      <c r="F3"/>
      <c r="G3"/>
    </row>
    <row r="4" spans="2:17" x14ac:dyDescent="0.25">
      <c r="F4"/>
      <c r="G4"/>
    </row>
    <row r="5" spans="2:17" x14ac:dyDescent="0.25">
      <c r="F5"/>
      <c r="G5"/>
    </row>
    <row r="6" spans="2:17" x14ac:dyDescent="0.25">
      <c r="F6"/>
      <c r="G6"/>
    </row>
    <row r="7" spans="2:17" x14ac:dyDescent="0.25">
      <c r="F7"/>
      <c r="G7"/>
    </row>
    <row r="8" spans="2:17" x14ac:dyDescent="0.25">
      <c r="F8"/>
      <c r="G8"/>
    </row>
    <row r="9" spans="2:17" ht="29.25" customHeight="1" thickBot="1" x14ac:dyDescent="0.3">
      <c r="F9"/>
      <c r="G9"/>
    </row>
    <row r="10" spans="2:17" ht="24" customHeight="1" thickBot="1" x14ac:dyDescent="0.3">
      <c r="B10" s="241" t="s">
        <v>431</v>
      </c>
      <c r="C10" s="242"/>
      <c r="D10" s="242"/>
      <c r="E10" s="243"/>
      <c r="F10" s="205"/>
      <c r="G10"/>
    </row>
    <row r="11" spans="2:17" ht="18.75" customHeight="1" thickBot="1" x14ac:dyDescent="0.3">
      <c r="F11"/>
      <c r="G11"/>
      <c r="O11" s="244" t="s">
        <v>348</v>
      </c>
      <c r="P11" s="245"/>
    </row>
    <row r="13" spans="2:17" x14ac:dyDescent="0.25">
      <c r="B13" s="67" t="s">
        <v>282</v>
      </c>
      <c r="C13" s="67" t="s">
        <v>283</v>
      </c>
      <c r="D13" s="67" t="s">
        <v>284</v>
      </c>
      <c r="E13" s="228" t="s">
        <v>349</v>
      </c>
      <c r="F13" s="66" t="s">
        <v>345</v>
      </c>
      <c r="G13" s="66" t="s">
        <v>346</v>
      </c>
      <c r="H13" s="78" t="s">
        <v>285</v>
      </c>
      <c r="O13" s="37" t="s">
        <v>286</v>
      </c>
      <c r="P13" s="37" t="s">
        <v>287</v>
      </c>
      <c r="Q13" s="54"/>
    </row>
    <row r="14" spans="2:17" x14ac:dyDescent="0.25">
      <c r="B14" t="s">
        <v>342</v>
      </c>
      <c r="C14" t="s">
        <v>343</v>
      </c>
      <c r="D14">
        <v>1500</v>
      </c>
      <c r="E14" s="206" t="s">
        <v>428</v>
      </c>
      <c r="F14" s="55" t="s">
        <v>288</v>
      </c>
      <c r="G14" s="55" t="s">
        <v>288</v>
      </c>
      <c r="H14" t="str">
        <f>IF(AND(COUNTA(TourTable[[#This Row],[Travel Itinerary]:[Insurance ]])=2,TourTable[[#This Row],[Total Fees Paid]]=TourTable[[#This Row],[FEE]]),"C","")</f>
        <v/>
      </c>
      <c r="O14" t="s">
        <v>342</v>
      </c>
      <c r="P14">
        <v>1500</v>
      </c>
    </row>
    <row r="15" spans="2:17" x14ac:dyDescent="0.25">
      <c r="B15" t="s">
        <v>289</v>
      </c>
      <c r="C15" t="s">
        <v>343</v>
      </c>
      <c r="D15">
        <v>1500</v>
      </c>
      <c r="E15" s="206" t="s">
        <v>428</v>
      </c>
      <c r="H15" t="str">
        <f>IF(AND(COUNTA(TourTable[[#This Row],[Travel Itinerary]:[Insurance ]])=2,TourTable[[#This Row],[Total Fees Paid]]=TourTable[[#This Row],[FEE]]),"C","")</f>
        <v/>
      </c>
      <c r="O15" t="s">
        <v>109</v>
      </c>
      <c r="P15">
        <v>1000</v>
      </c>
    </row>
    <row r="16" spans="2:17" x14ac:dyDescent="0.25">
      <c r="B16" t="s">
        <v>290</v>
      </c>
      <c r="C16" t="s">
        <v>343</v>
      </c>
      <c r="D16">
        <v>1500</v>
      </c>
      <c r="E16" s="206" t="s">
        <v>428</v>
      </c>
      <c r="H16" t="str">
        <f>IF(AND(COUNTA(TourTable[[#This Row],[Travel Itinerary]:[Insurance ]])=2,TourTable[[#This Row],[Total Fees Paid]]=TourTable[[#This Row],[FEE]]),"C","")</f>
        <v/>
      </c>
      <c r="O16" t="s">
        <v>109</v>
      </c>
      <c r="P16">
        <v>300</v>
      </c>
    </row>
    <row r="17" spans="2:16" x14ac:dyDescent="0.25">
      <c r="B17" t="s">
        <v>291</v>
      </c>
      <c r="C17" t="s">
        <v>343</v>
      </c>
      <c r="D17">
        <v>1500</v>
      </c>
      <c r="E17" s="206" t="s">
        <v>428</v>
      </c>
      <c r="H17" t="str">
        <f>IF(AND(COUNTA(TourTable[[#This Row],[Travel Itinerary]:[Insurance ]])=2,TourTable[[#This Row],[Total Fees Paid]]=TourTable[[#This Row],[FEE]]),"C","")</f>
        <v/>
      </c>
      <c r="O17" t="s">
        <v>292</v>
      </c>
      <c r="P17">
        <v>1130</v>
      </c>
    </row>
    <row r="18" spans="2:16" x14ac:dyDescent="0.25">
      <c r="B18" t="s">
        <v>293</v>
      </c>
      <c r="C18" t="s">
        <v>343</v>
      </c>
      <c r="D18">
        <v>1500</v>
      </c>
      <c r="E18" s="206" t="s">
        <v>428</v>
      </c>
      <c r="F18" s="55" t="s">
        <v>288</v>
      </c>
      <c r="G18" s="55" t="s">
        <v>288</v>
      </c>
      <c r="H18" t="str">
        <f>IF(AND(COUNTA(TourTable[[#This Row],[Travel Itinerary]:[Insurance ]])=2,TourTable[[#This Row],[Total Fees Paid]]=TourTable[[#This Row],[FEE]]),"C","")</f>
        <v/>
      </c>
      <c r="O18" t="s">
        <v>294</v>
      </c>
      <c r="P18">
        <v>750</v>
      </c>
    </row>
    <row r="19" spans="2:16" x14ac:dyDescent="0.25">
      <c r="B19" t="s">
        <v>295</v>
      </c>
      <c r="C19" t="s">
        <v>343</v>
      </c>
      <c r="D19">
        <v>1500</v>
      </c>
      <c r="E19" s="206" t="s">
        <v>428</v>
      </c>
      <c r="H19" t="str">
        <f>IF(AND(COUNTA(TourTable[[#This Row],[Travel Itinerary]:[Insurance ]])=2,TourTable[[#This Row],[Total Fees Paid]]=TourTable[[#This Row],[FEE]]),"C","")</f>
        <v/>
      </c>
      <c r="O19" t="s">
        <v>296</v>
      </c>
      <c r="P19">
        <v>1130</v>
      </c>
    </row>
    <row r="20" spans="2:16" x14ac:dyDescent="0.25">
      <c r="B20" t="s">
        <v>297</v>
      </c>
      <c r="C20" t="s">
        <v>343</v>
      </c>
      <c r="D20">
        <v>1500</v>
      </c>
      <c r="E20" s="206" t="s">
        <v>428</v>
      </c>
      <c r="H20" t="str">
        <f>IF(AND(COUNTA(TourTable[[#This Row],[Travel Itinerary]:[Insurance ]])=2,TourTable[[#This Row],[Total Fees Paid]]=TourTable[[#This Row],[FEE]]),"C","")</f>
        <v/>
      </c>
      <c r="O20" t="s">
        <v>298</v>
      </c>
      <c r="P20">
        <v>1130</v>
      </c>
    </row>
    <row r="21" spans="2:16" x14ac:dyDescent="0.25">
      <c r="B21" t="s">
        <v>299</v>
      </c>
      <c r="C21" t="s">
        <v>343</v>
      </c>
      <c r="D21">
        <v>1500</v>
      </c>
      <c r="E21" s="206" t="s">
        <v>428</v>
      </c>
      <c r="H21" t="str">
        <f>IF(AND(COUNTA(TourTable[[#This Row],[Travel Itinerary]:[Insurance ]])=2,TourTable[[#This Row],[Total Fees Paid]]=TourTable[[#This Row],[FEE]]),"C","")</f>
        <v/>
      </c>
      <c r="O21" t="s">
        <v>300</v>
      </c>
      <c r="P21">
        <v>1130</v>
      </c>
    </row>
    <row r="22" spans="2:16" x14ac:dyDescent="0.25">
      <c r="B22" t="s">
        <v>301</v>
      </c>
      <c r="C22" t="s">
        <v>343</v>
      </c>
      <c r="D22">
        <v>1500</v>
      </c>
      <c r="E22" s="206" t="s">
        <v>428</v>
      </c>
      <c r="H22" t="str">
        <f>IF(AND(COUNTA(TourTable[[#This Row],[Travel Itinerary]:[Insurance ]])=2,TourTable[[#This Row],[Total Fees Paid]]=TourTable[[#This Row],[FEE]]),"C","")</f>
        <v/>
      </c>
      <c r="O22" t="s">
        <v>293</v>
      </c>
      <c r="P22">
        <v>1500</v>
      </c>
    </row>
    <row r="23" spans="2:16" x14ac:dyDescent="0.25">
      <c r="B23" t="s">
        <v>302</v>
      </c>
      <c r="C23" t="s">
        <v>343</v>
      </c>
      <c r="D23">
        <v>1500</v>
      </c>
      <c r="E23" s="206" t="s">
        <v>428</v>
      </c>
      <c r="H23" t="str">
        <f>IF(AND(COUNTA(TourTable[[#This Row],[Travel Itinerary]:[Insurance ]])=2,TourTable[[#This Row],[Total Fees Paid]]=TourTable[[#This Row],[FEE]]),"C","")</f>
        <v/>
      </c>
      <c r="O23" t="s">
        <v>108</v>
      </c>
      <c r="P23">
        <v>1130</v>
      </c>
    </row>
    <row r="24" spans="2:16" x14ac:dyDescent="0.25">
      <c r="B24" t="s">
        <v>303</v>
      </c>
      <c r="C24" t="s">
        <v>343</v>
      </c>
      <c r="D24">
        <v>1500</v>
      </c>
      <c r="E24" s="206" t="s">
        <v>428</v>
      </c>
      <c r="H24" t="str">
        <f>IF(AND(COUNTA(TourTable[[#This Row],[Travel Itinerary]:[Insurance ]])=2,TourTable[[#This Row],[Total Fees Paid]]=TourTable[[#This Row],[FEE]]),"C","")</f>
        <v/>
      </c>
      <c r="O24" t="s">
        <v>295</v>
      </c>
      <c r="P24">
        <v>950</v>
      </c>
    </row>
    <row r="25" spans="2:16" x14ac:dyDescent="0.25">
      <c r="B25" t="s">
        <v>304</v>
      </c>
      <c r="C25" t="s">
        <v>343</v>
      </c>
      <c r="D25">
        <v>1500</v>
      </c>
      <c r="E25" s="206" t="s">
        <v>428</v>
      </c>
      <c r="H25" t="str">
        <f>IF(AND(COUNTA(TourTable[[#This Row],[Travel Itinerary]:[Insurance ]])=2,TourTable[[#This Row],[Total Fees Paid]]=TourTable[[#This Row],[FEE]]),"C","")</f>
        <v/>
      </c>
      <c r="O25" t="s">
        <v>305</v>
      </c>
      <c r="P25">
        <v>1130</v>
      </c>
    </row>
    <row r="26" spans="2:16" x14ac:dyDescent="0.25">
      <c r="B26" t="s">
        <v>306</v>
      </c>
      <c r="C26" t="s">
        <v>343</v>
      </c>
      <c r="D26">
        <v>1500</v>
      </c>
      <c r="E26" s="206" t="s">
        <v>428</v>
      </c>
      <c r="F26" s="55" t="s">
        <v>288</v>
      </c>
      <c r="G26" s="55" t="s">
        <v>288</v>
      </c>
      <c r="H26" t="str">
        <f>IF(AND(COUNTA(TourTable[[#This Row],[Travel Itinerary]:[Insurance ]])=2,TourTable[[#This Row],[Total Fees Paid]]=TourTable[[#This Row],[FEE]]),"C","")</f>
        <v/>
      </c>
      <c r="O26" t="s">
        <v>307</v>
      </c>
      <c r="P26">
        <v>1130</v>
      </c>
    </row>
    <row r="27" spans="2:16" x14ac:dyDescent="0.25">
      <c r="B27" t="s">
        <v>308</v>
      </c>
      <c r="C27" t="s">
        <v>343</v>
      </c>
      <c r="D27">
        <v>1500</v>
      </c>
      <c r="E27" s="206" t="s">
        <v>428</v>
      </c>
      <c r="H27" t="str">
        <f>IF(AND(COUNTA(TourTable[[#This Row],[Travel Itinerary]:[Insurance ]])=2,TourTable[[#This Row],[Total Fees Paid]]=TourTable[[#This Row],[FEE]]),"C","")</f>
        <v/>
      </c>
      <c r="O27" t="s">
        <v>299</v>
      </c>
      <c r="P27">
        <v>950</v>
      </c>
    </row>
    <row r="28" spans="2:16" x14ac:dyDescent="0.25">
      <c r="B28" t="s">
        <v>309</v>
      </c>
      <c r="C28" t="s">
        <v>343</v>
      </c>
      <c r="D28">
        <v>1500</v>
      </c>
      <c r="E28" s="206" t="s">
        <v>428</v>
      </c>
      <c r="H28" t="str">
        <f>IF(AND(COUNTA(TourTable[[#This Row],[Travel Itinerary]:[Insurance ]])=2,TourTable[[#This Row],[Total Fees Paid]]=TourTable[[#This Row],[FEE]]),"C","")</f>
        <v/>
      </c>
      <c r="O28" t="s">
        <v>310</v>
      </c>
      <c r="P28">
        <v>895</v>
      </c>
    </row>
    <row r="29" spans="2:16" x14ac:dyDescent="0.25">
      <c r="B29" t="s">
        <v>311</v>
      </c>
      <c r="C29" t="s">
        <v>343</v>
      </c>
      <c r="D29">
        <v>1500</v>
      </c>
      <c r="E29" s="206" t="s">
        <v>428</v>
      </c>
      <c r="H29" t="str">
        <f>IF(AND(COUNTA(TourTable[[#This Row],[Travel Itinerary]:[Insurance ]])=2,TourTable[[#This Row],[Total Fees Paid]]=TourTable[[#This Row],[FEE]]),"C","")</f>
        <v/>
      </c>
      <c r="O29" t="s">
        <v>302</v>
      </c>
      <c r="P29">
        <v>950</v>
      </c>
    </row>
    <row r="30" spans="2:16" x14ac:dyDescent="0.25">
      <c r="B30" t="s">
        <v>312</v>
      </c>
      <c r="C30" t="s">
        <v>343</v>
      </c>
      <c r="D30">
        <v>1500</v>
      </c>
      <c r="E30" s="206" t="s">
        <v>428</v>
      </c>
      <c r="H30" t="str">
        <f>IF(AND(COUNTA(TourTable[[#This Row],[Travel Itinerary]:[Insurance ]])=2,TourTable[[#This Row],[Total Fees Paid]]=TourTable[[#This Row],[FEE]]),"C","")</f>
        <v/>
      </c>
      <c r="O30" t="s">
        <v>303</v>
      </c>
      <c r="P30">
        <v>950</v>
      </c>
    </row>
    <row r="31" spans="2:16" x14ac:dyDescent="0.25">
      <c r="B31" t="s">
        <v>313</v>
      </c>
      <c r="C31" t="s">
        <v>343</v>
      </c>
      <c r="D31">
        <v>1500</v>
      </c>
      <c r="E31" s="206" t="s">
        <v>428</v>
      </c>
      <c r="H31" t="str">
        <f>IF(AND(COUNTA(TourTable[[#This Row],[Travel Itinerary]:[Insurance ]])=2,TourTable[[#This Row],[Total Fees Paid]]=TourTable[[#This Row],[FEE]]),"C","")</f>
        <v/>
      </c>
      <c r="O31" t="s">
        <v>314</v>
      </c>
      <c r="P31">
        <v>300</v>
      </c>
    </row>
    <row r="32" spans="2:16" x14ac:dyDescent="0.25">
      <c r="B32" t="s">
        <v>315</v>
      </c>
      <c r="C32" t="s">
        <v>343</v>
      </c>
      <c r="D32">
        <v>950</v>
      </c>
      <c r="E32" s="206" t="s">
        <v>428</v>
      </c>
      <c r="H32" t="str">
        <f>IF(AND(COUNTA(TourTable[[#This Row],[Travel Itinerary]:[Insurance ]])=2,TourTable[[#This Row],[Total Fees Paid]]=TourTable[[#This Row],[FEE]]),"C","")</f>
        <v/>
      </c>
      <c r="O32" t="s">
        <v>314</v>
      </c>
      <c r="P32">
        <v>300</v>
      </c>
    </row>
    <row r="33" spans="2:16" x14ac:dyDescent="0.25">
      <c r="B33" t="s">
        <v>292</v>
      </c>
      <c r="C33" t="s">
        <v>316</v>
      </c>
      <c r="D33">
        <v>1130</v>
      </c>
      <c r="E33" s="206" t="s">
        <v>428</v>
      </c>
      <c r="H33" t="str">
        <f>IF(AND(COUNTA(TourTable[[#This Row],[Travel Itinerary]:[Insurance ]])=2,TourTable[[#This Row],[Total Fees Paid]]=TourTable[[#This Row],[FEE]]),"C","")</f>
        <v/>
      </c>
      <c r="O33" t="s">
        <v>317</v>
      </c>
      <c r="P33">
        <v>895</v>
      </c>
    </row>
    <row r="34" spans="2:16" x14ac:dyDescent="0.25">
      <c r="B34" t="s">
        <v>294</v>
      </c>
      <c r="C34" t="s">
        <v>316</v>
      </c>
      <c r="D34">
        <v>1130</v>
      </c>
      <c r="E34" s="206" t="s">
        <v>428</v>
      </c>
      <c r="F34" s="55" t="s">
        <v>288</v>
      </c>
      <c r="G34" s="55" t="s">
        <v>288</v>
      </c>
      <c r="H34" t="str">
        <f>IF(AND(COUNTA(TourTable[[#This Row],[Travel Itinerary]:[Insurance ]])=2,TourTable[[#This Row],[Total Fees Paid]]=TourTable[[#This Row],[FEE]]),"C","")</f>
        <v/>
      </c>
      <c r="O34" t="s">
        <v>318</v>
      </c>
      <c r="P34">
        <v>500</v>
      </c>
    </row>
    <row r="35" spans="2:16" x14ac:dyDescent="0.25">
      <c r="B35" t="s">
        <v>296</v>
      </c>
      <c r="C35" t="s">
        <v>316</v>
      </c>
      <c r="D35">
        <v>1130</v>
      </c>
      <c r="E35" s="206" t="s">
        <v>428</v>
      </c>
      <c r="F35" s="55" t="s">
        <v>288</v>
      </c>
      <c r="G35" s="55" t="s">
        <v>288</v>
      </c>
      <c r="H35" t="str">
        <f>IF(AND(COUNTA(TourTable[[#This Row],[Travel Itinerary]:[Insurance ]])=2,TourTable[[#This Row],[Total Fees Paid]]=TourTable[[#This Row],[FEE]]),"C","")</f>
        <v/>
      </c>
      <c r="O35" t="s">
        <v>318</v>
      </c>
      <c r="P35">
        <v>500</v>
      </c>
    </row>
    <row r="36" spans="2:16" x14ac:dyDescent="0.25">
      <c r="B36" t="s">
        <v>319</v>
      </c>
      <c r="C36" t="s">
        <v>316</v>
      </c>
      <c r="D36">
        <v>1130</v>
      </c>
      <c r="E36" s="206" t="s">
        <v>428</v>
      </c>
      <c r="H36" t="str">
        <f>IF(AND(COUNTA(TourTable[[#This Row],[Travel Itinerary]:[Insurance ]])=2,TourTable[[#This Row],[Total Fees Paid]]=TourTable[[#This Row],[FEE]]),"C","")</f>
        <v/>
      </c>
      <c r="O36" t="s">
        <v>306</v>
      </c>
      <c r="P36">
        <v>645</v>
      </c>
    </row>
    <row r="37" spans="2:16" x14ac:dyDescent="0.25">
      <c r="B37" t="s">
        <v>320</v>
      </c>
      <c r="C37" t="s">
        <v>316</v>
      </c>
      <c r="D37">
        <v>1130</v>
      </c>
      <c r="E37" s="206" t="s">
        <v>428</v>
      </c>
      <c r="H37" t="str">
        <f>IF(AND(COUNTA(TourTable[[#This Row],[Travel Itinerary]:[Insurance ]])=2,TourTable[[#This Row],[Total Fees Paid]]=TourTable[[#This Row],[FEE]]),"C","")</f>
        <v/>
      </c>
      <c r="O37" t="s">
        <v>321</v>
      </c>
      <c r="P37">
        <v>1130</v>
      </c>
    </row>
    <row r="38" spans="2:16" x14ac:dyDescent="0.25">
      <c r="B38" t="s">
        <v>298</v>
      </c>
      <c r="C38" t="s">
        <v>316</v>
      </c>
      <c r="D38">
        <v>1130</v>
      </c>
      <c r="E38" s="206" t="s">
        <v>428</v>
      </c>
      <c r="H38" t="str">
        <f>IF(AND(COUNTA(TourTable[[#This Row],[Travel Itinerary]:[Insurance ]])=2,TourTable[[#This Row],[Total Fees Paid]]=TourTable[[#This Row],[FEE]]),"C","")</f>
        <v/>
      </c>
      <c r="O38" t="s">
        <v>322</v>
      </c>
      <c r="P38">
        <v>895</v>
      </c>
    </row>
    <row r="39" spans="2:16" x14ac:dyDescent="0.25">
      <c r="B39" t="s">
        <v>300</v>
      </c>
      <c r="C39" t="s">
        <v>316</v>
      </c>
      <c r="D39">
        <v>1130</v>
      </c>
      <c r="E39" s="206" t="s">
        <v>428</v>
      </c>
      <c r="H39" t="str">
        <f>IF(AND(COUNTA(TourTable[[#This Row],[Travel Itinerary]:[Insurance ]])=2,TourTable[[#This Row],[Total Fees Paid]]=TourTable[[#This Row],[FEE]]),"C","")</f>
        <v/>
      </c>
      <c r="O39" t="s">
        <v>309</v>
      </c>
      <c r="P39">
        <v>500</v>
      </c>
    </row>
    <row r="40" spans="2:16" x14ac:dyDescent="0.25">
      <c r="B40" t="s">
        <v>108</v>
      </c>
      <c r="C40" t="s">
        <v>316</v>
      </c>
      <c r="D40">
        <v>1130</v>
      </c>
      <c r="E40" s="206" t="s">
        <v>428</v>
      </c>
      <c r="H40" t="str">
        <f>IF(AND(COUNTA(TourTable[[#This Row],[Travel Itinerary]:[Insurance ]])=2,TourTable[[#This Row],[Total Fees Paid]]=TourTable[[#This Row],[FEE]]),"C","")</f>
        <v/>
      </c>
      <c r="O40" t="s">
        <v>309</v>
      </c>
      <c r="P40">
        <v>300</v>
      </c>
    </row>
    <row r="41" spans="2:16" x14ac:dyDescent="0.25">
      <c r="B41" t="s">
        <v>323</v>
      </c>
      <c r="C41" t="s">
        <v>316</v>
      </c>
      <c r="D41">
        <v>1130</v>
      </c>
      <c r="E41" s="206" t="s">
        <v>428</v>
      </c>
      <c r="H41" t="str">
        <f>IF(AND(COUNTA(TourTable[[#This Row],[Travel Itinerary]:[Insurance ]])=2,TourTable[[#This Row],[Total Fees Paid]]=TourTable[[#This Row],[FEE]]),"C","")</f>
        <v/>
      </c>
      <c r="O41" t="s">
        <v>324</v>
      </c>
      <c r="P41">
        <v>895</v>
      </c>
    </row>
    <row r="42" spans="2:16" x14ac:dyDescent="0.25">
      <c r="B42" t="s">
        <v>305</v>
      </c>
      <c r="C42" t="s">
        <v>316</v>
      </c>
      <c r="D42">
        <v>1130</v>
      </c>
      <c r="E42" s="206" t="s">
        <v>428</v>
      </c>
      <c r="H42" t="str">
        <f>IF(AND(COUNTA(TourTable[[#This Row],[Travel Itinerary]:[Insurance ]])=2,TourTable[[#This Row],[Total Fees Paid]]=TourTable[[#This Row],[FEE]]),"C","")</f>
        <v/>
      </c>
    </row>
    <row r="43" spans="2:16" x14ac:dyDescent="0.25">
      <c r="B43" t="s">
        <v>307</v>
      </c>
      <c r="C43" t="s">
        <v>316</v>
      </c>
      <c r="D43">
        <v>1130</v>
      </c>
      <c r="E43" s="206" t="s">
        <v>428</v>
      </c>
      <c r="H43" t="str">
        <f>IF(AND(COUNTA(TourTable[[#This Row],[Travel Itinerary]:[Insurance ]])=2,TourTable[[#This Row],[Total Fees Paid]]=TourTable[[#This Row],[FEE]]),"C","")</f>
        <v/>
      </c>
    </row>
    <row r="44" spans="2:16" x14ac:dyDescent="0.25">
      <c r="B44" t="s">
        <v>325</v>
      </c>
      <c r="C44" t="s">
        <v>316</v>
      </c>
      <c r="D44">
        <v>1130</v>
      </c>
      <c r="E44" s="206" t="s">
        <v>428</v>
      </c>
      <c r="H44" t="str">
        <f>IF(AND(COUNTA(TourTable[[#This Row],[Travel Itinerary]:[Insurance ]])=2,TourTable[[#This Row],[Total Fees Paid]]=TourTable[[#This Row],[FEE]]),"C","")</f>
        <v/>
      </c>
    </row>
    <row r="45" spans="2:16" x14ac:dyDescent="0.25">
      <c r="B45" t="s">
        <v>326</v>
      </c>
      <c r="C45" t="s">
        <v>316</v>
      </c>
      <c r="D45">
        <v>1130</v>
      </c>
      <c r="E45" s="206" t="s">
        <v>428</v>
      </c>
      <c r="H45" t="str">
        <f>IF(AND(COUNTA(TourTable[[#This Row],[Travel Itinerary]:[Insurance ]])=2,TourTable[[#This Row],[Total Fees Paid]]=TourTable[[#This Row],[FEE]]),"C","")</f>
        <v/>
      </c>
    </row>
    <row r="46" spans="2:16" x14ac:dyDescent="0.25">
      <c r="B46" t="s">
        <v>327</v>
      </c>
      <c r="C46" t="s">
        <v>316</v>
      </c>
      <c r="D46">
        <v>1130</v>
      </c>
      <c r="E46" s="206" t="s">
        <v>428</v>
      </c>
      <c r="H46" t="str">
        <f>IF(AND(COUNTA(TourTable[[#This Row],[Travel Itinerary]:[Insurance ]])=2,TourTable[[#This Row],[Total Fees Paid]]=TourTable[[#This Row],[FEE]]),"C","")</f>
        <v/>
      </c>
    </row>
    <row r="47" spans="2:16" x14ac:dyDescent="0.25">
      <c r="B47" t="s">
        <v>317</v>
      </c>
      <c r="C47" t="s">
        <v>316</v>
      </c>
      <c r="D47">
        <v>1130</v>
      </c>
      <c r="E47" s="206" t="s">
        <v>428</v>
      </c>
      <c r="H47" t="str">
        <f>IF(AND(COUNTA(TourTable[[#This Row],[Travel Itinerary]:[Insurance ]])=2,TourTable[[#This Row],[Total Fees Paid]]=TourTable[[#This Row],[FEE]]),"C","")</f>
        <v/>
      </c>
    </row>
    <row r="48" spans="2:16" x14ac:dyDescent="0.25">
      <c r="B48" t="s">
        <v>318</v>
      </c>
      <c r="C48" t="s">
        <v>316</v>
      </c>
      <c r="D48">
        <v>1130</v>
      </c>
      <c r="E48" s="206" t="s">
        <v>428</v>
      </c>
      <c r="H48" t="str">
        <f>IF(AND(COUNTA(TourTable[[#This Row],[Travel Itinerary]:[Insurance ]])=2,TourTable[[#This Row],[Total Fees Paid]]=TourTable[[#This Row],[FEE]]),"C","")</f>
        <v/>
      </c>
    </row>
    <row r="49" spans="2:8" x14ac:dyDescent="0.25">
      <c r="B49" t="s">
        <v>321</v>
      </c>
      <c r="C49" t="s">
        <v>316</v>
      </c>
      <c r="D49">
        <v>1130</v>
      </c>
      <c r="E49" s="206" t="s">
        <v>428</v>
      </c>
      <c r="H49" t="str">
        <f>IF(AND(COUNTA(TourTable[[#This Row],[Travel Itinerary]:[Insurance ]])=2,TourTable[[#This Row],[Total Fees Paid]]=TourTable[[#This Row],[FEE]]),"C","")</f>
        <v/>
      </c>
    </row>
    <row r="50" spans="2:8" x14ac:dyDescent="0.25">
      <c r="B50" t="s">
        <v>328</v>
      </c>
      <c r="C50" t="s">
        <v>316</v>
      </c>
      <c r="D50">
        <v>1130</v>
      </c>
      <c r="E50" s="206" t="s">
        <v>428</v>
      </c>
      <c r="H50" t="str">
        <f>IF(AND(COUNTA(TourTable[[#This Row],[Travel Itinerary]:[Insurance ]])=2,TourTable[[#This Row],[Total Fees Paid]]=TourTable[[#This Row],[FEE]]),"C","")</f>
        <v/>
      </c>
    </row>
    <row r="51" spans="2:8" x14ac:dyDescent="0.25">
      <c r="B51" t="s">
        <v>109</v>
      </c>
      <c r="C51" t="s">
        <v>344</v>
      </c>
      <c r="D51">
        <v>1300</v>
      </c>
      <c r="E51" s="206" t="s">
        <v>428</v>
      </c>
      <c r="F51" s="55" t="s">
        <v>288</v>
      </c>
      <c r="G51" s="55" t="s">
        <v>288</v>
      </c>
      <c r="H51" t="str">
        <f>IF(AND(COUNTA(TourTable[[#This Row],[Travel Itinerary]:[Insurance ]])=2,TourTable[[#This Row],[Total Fees Paid]]=TourTable[[#This Row],[FEE]]),"C","")</f>
        <v/>
      </c>
    </row>
    <row r="52" spans="2:8" x14ac:dyDescent="0.25">
      <c r="B52" t="s">
        <v>329</v>
      </c>
      <c r="C52" t="s">
        <v>344</v>
      </c>
      <c r="D52">
        <v>1300</v>
      </c>
      <c r="E52" s="206" t="s">
        <v>428</v>
      </c>
      <c r="H52" t="str">
        <f>IF(AND(COUNTA(TourTable[[#This Row],[Travel Itinerary]:[Insurance ]])=2,TourTable[[#This Row],[Total Fees Paid]]=TourTable[[#This Row],[FEE]]),"C","")</f>
        <v/>
      </c>
    </row>
    <row r="53" spans="2:8" x14ac:dyDescent="0.25">
      <c r="B53" t="s">
        <v>330</v>
      </c>
      <c r="C53" t="s">
        <v>344</v>
      </c>
      <c r="D53">
        <v>1300</v>
      </c>
      <c r="E53" s="206" t="s">
        <v>428</v>
      </c>
      <c r="H53" t="str">
        <f>IF(AND(COUNTA(TourTable[[#This Row],[Travel Itinerary]:[Insurance ]])=2,TourTable[[#This Row],[Total Fees Paid]]=TourTable[[#This Row],[FEE]]),"C","")</f>
        <v/>
      </c>
    </row>
    <row r="54" spans="2:8" x14ac:dyDescent="0.25">
      <c r="B54" t="s">
        <v>331</v>
      </c>
      <c r="C54" t="s">
        <v>344</v>
      </c>
      <c r="D54">
        <v>1300</v>
      </c>
      <c r="E54" s="206" t="s">
        <v>428</v>
      </c>
      <c r="H54" t="str">
        <f>IF(AND(COUNTA(TourTable[[#This Row],[Travel Itinerary]:[Insurance ]])=2,TourTable[[#This Row],[Total Fees Paid]]=TourTable[[#This Row],[FEE]]),"C","")</f>
        <v/>
      </c>
    </row>
    <row r="55" spans="2:8" x14ac:dyDescent="0.25">
      <c r="B55" t="s">
        <v>332</v>
      </c>
      <c r="C55" t="s">
        <v>344</v>
      </c>
      <c r="D55">
        <v>1300</v>
      </c>
      <c r="E55" s="206" t="s">
        <v>428</v>
      </c>
      <c r="H55" t="str">
        <f>IF(AND(COUNTA(TourTable[[#This Row],[Travel Itinerary]:[Insurance ]])=2,TourTable[[#This Row],[Total Fees Paid]]=TourTable[[#This Row],[FEE]]),"C","")</f>
        <v/>
      </c>
    </row>
    <row r="56" spans="2:8" x14ac:dyDescent="0.25">
      <c r="B56" t="s">
        <v>333</v>
      </c>
      <c r="C56" t="s">
        <v>344</v>
      </c>
      <c r="D56">
        <v>1300</v>
      </c>
      <c r="E56" s="206" t="s">
        <v>428</v>
      </c>
      <c r="H56" t="str">
        <f>IF(AND(COUNTA(TourTable[[#This Row],[Travel Itinerary]:[Insurance ]])=2,TourTable[[#This Row],[Total Fees Paid]]=TourTable[[#This Row],[FEE]]),"C","")</f>
        <v/>
      </c>
    </row>
    <row r="57" spans="2:8" x14ac:dyDescent="0.25">
      <c r="B57" t="s">
        <v>334</v>
      </c>
      <c r="C57" t="s">
        <v>344</v>
      </c>
      <c r="D57">
        <v>1300</v>
      </c>
      <c r="E57" s="206" t="s">
        <v>428</v>
      </c>
      <c r="H57" t="str">
        <f>IF(AND(COUNTA(TourTable[[#This Row],[Travel Itinerary]:[Insurance ]])=2,TourTable[[#This Row],[Total Fees Paid]]=TourTable[[#This Row],[FEE]]),"C","")</f>
        <v/>
      </c>
    </row>
    <row r="58" spans="2:8" x14ac:dyDescent="0.25">
      <c r="B58" t="s">
        <v>335</v>
      </c>
      <c r="C58" t="s">
        <v>344</v>
      </c>
      <c r="D58">
        <v>1300</v>
      </c>
      <c r="E58" s="206" t="s">
        <v>428</v>
      </c>
      <c r="H58" t="str">
        <f>IF(AND(COUNTA(TourTable[[#This Row],[Travel Itinerary]:[Insurance ]])=2,TourTable[[#This Row],[Total Fees Paid]]=TourTable[[#This Row],[FEE]]),"C","")</f>
        <v/>
      </c>
    </row>
    <row r="59" spans="2:8" x14ac:dyDescent="0.25">
      <c r="B59" t="s">
        <v>336</v>
      </c>
      <c r="C59" t="s">
        <v>344</v>
      </c>
      <c r="D59">
        <v>1300</v>
      </c>
      <c r="E59" s="206" t="s">
        <v>428</v>
      </c>
      <c r="H59" t="str">
        <f>IF(AND(COUNTA(TourTable[[#This Row],[Travel Itinerary]:[Insurance ]])=2,TourTable[[#This Row],[Total Fees Paid]]=TourTable[[#This Row],[FEE]]),"C","")</f>
        <v/>
      </c>
    </row>
    <row r="60" spans="2:8" x14ac:dyDescent="0.25">
      <c r="B60" t="s">
        <v>337</v>
      </c>
      <c r="C60" t="s">
        <v>344</v>
      </c>
      <c r="D60">
        <v>1300</v>
      </c>
      <c r="E60" s="206" t="s">
        <v>428</v>
      </c>
      <c r="H60" t="str">
        <f>IF(AND(COUNTA(TourTable[[#This Row],[Travel Itinerary]:[Insurance ]])=2,TourTable[[#This Row],[Total Fees Paid]]=TourTable[[#This Row],[FEE]]),"C","")</f>
        <v/>
      </c>
    </row>
    <row r="61" spans="2:8" x14ac:dyDescent="0.25">
      <c r="B61" t="s">
        <v>310</v>
      </c>
      <c r="C61" t="s">
        <v>344</v>
      </c>
      <c r="D61">
        <v>1300</v>
      </c>
      <c r="E61" s="206" t="s">
        <v>428</v>
      </c>
      <c r="H61" t="str">
        <f>IF(AND(COUNTA(TourTable[[#This Row],[Travel Itinerary]:[Insurance ]])=2,TourTable[[#This Row],[Total Fees Paid]]=TourTable[[#This Row],[FEE]]),"C","")</f>
        <v/>
      </c>
    </row>
    <row r="62" spans="2:8" x14ac:dyDescent="0.25">
      <c r="B62" t="s">
        <v>314</v>
      </c>
      <c r="C62" t="s">
        <v>344</v>
      </c>
      <c r="D62">
        <v>1300</v>
      </c>
      <c r="E62" s="206" t="s">
        <v>428</v>
      </c>
      <c r="H62" t="str">
        <f>IF(AND(COUNTA(TourTable[[#This Row],[Travel Itinerary]:[Insurance ]])=2,TourTable[[#This Row],[Total Fees Paid]]=TourTable[[#This Row],[FEE]]),"C","")</f>
        <v/>
      </c>
    </row>
    <row r="63" spans="2:8" x14ac:dyDescent="0.25">
      <c r="B63" t="s">
        <v>429</v>
      </c>
      <c r="C63" t="s">
        <v>344</v>
      </c>
      <c r="D63">
        <v>1300</v>
      </c>
      <c r="E63" s="206" t="s">
        <v>428</v>
      </c>
      <c r="H63" t="str">
        <f>IF(AND(COUNTA(TourTable[[#This Row],[Travel Itinerary]:[Insurance ]])=2,TourTable[[#This Row],[Total Fees Paid]]=TourTable[[#This Row],[FEE]]),"C","")</f>
        <v/>
      </c>
    </row>
    <row r="64" spans="2:8" x14ac:dyDescent="0.25">
      <c r="B64" t="s">
        <v>338</v>
      </c>
      <c r="C64" t="s">
        <v>344</v>
      </c>
      <c r="D64">
        <v>1300</v>
      </c>
      <c r="E64" s="206" t="s">
        <v>428</v>
      </c>
      <c r="H64" t="str">
        <f>IF(AND(COUNTA(TourTable[[#This Row],[Travel Itinerary]:[Insurance ]])=2,TourTable[[#This Row],[Total Fees Paid]]=TourTable[[#This Row],[FEE]]),"C","")</f>
        <v/>
      </c>
    </row>
    <row r="65" spans="2:8" x14ac:dyDescent="0.25">
      <c r="B65" t="s">
        <v>322</v>
      </c>
      <c r="C65" t="s">
        <v>344</v>
      </c>
      <c r="D65">
        <v>1300</v>
      </c>
      <c r="E65" s="206" t="s">
        <v>428</v>
      </c>
      <c r="H65" t="str">
        <f>IF(AND(COUNTA(TourTable[[#This Row],[Travel Itinerary]:[Insurance ]])=2,TourTable[[#This Row],[Total Fees Paid]]=TourTable[[#This Row],[FEE]]),"C","")</f>
        <v/>
      </c>
    </row>
    <row r="66" spans="2:8" x14ac:dyDescent="0.25">
      <c r="B66" t="s">
        <v>339</v>
      </c>
      <c r="C66" t="s">
        <v>344</v>
      </c>
      <c r="D66">
        <v>1300</v>
      </c>
      <c r="E66" s="206" t="s">
        <v>428</v>
      </c>
      <c r="H66" t="str">
        <f>IF(AND(COUNTA(TourTable[[#This Row],[Travel Itinerary]:[Insurance ]])=2,TourTable[[#This Row],[Total Fees Paid]]=TourTable[[#This Row],[FEE]]),"C","")</f>
        <v/>
      </c>
    </row>
    <row r="67" spans="2:8" x14ac:dyDescent="0.25">
      <c r="B67" t="s">
        <v>324</v>
      </c>
      <c r="C67" t="s">
        <v>344</v>
      </c>
      <c r="D67">
        <v>1300</v>
      </c>
      <c r="E67" s="206" t="s">
        <v>428</v>
      </c>
      <c r="H67" t="str">
        <f>IF(AND(COUNTA(TourTable[[#This Row],[Travel Itinerary]:[Insurance ]])=2,TourTable[[#This Row],[Total Fees Paid]]=TourTable[[#This Row],[FEE]]),"C","")</f>
        <v/>
      </c>
    </row>
    <row r="68" spans="2:8" x14ac:dyDescent="0.25">
      <c r="B68" t="s">
        <v>340</v>
      </c>
      <c r="C68" t="s">
        <v>344</v>
      </c>
      <c r="D68">
        <v>1300</v>
      </c>
      <c r="E68" s="206" t="s">
        <v>428</v>
      </c>
      <c r="H68" t="str">
        <f>IF(AND(COUNTA(TourTable[[#This Row],[Travel Itinerary]:[Insurance ]])=2,TourTable[[#This Row],[Total Fees Paid]]=TourTable[[#This Row],[FEE]]),"C","")</f>
        <v/>
      </c>
    </row>
    <row r="69" spans="2:8" x14ac:dyDescent="0.25">
      <c r="B69" t="s">
        <v>341</v>
      </c>
      <c r="C69" t="s">
        <v>344</v>
      </c>
      <c r="D69">
        <v>1300</v>
      </c>
      <c r="E69" s="206" t="s">
        <v>428</v>
      </c>
      <c r="H69" t="str">
        <f>IF(AND(COUNTA(TourTable[[#This Row],[Travel Itinerary]:[Insurance ]])=2,TourTable[[#This Row],[Total Fees Paid]]=TourTable[[#This Row],[FEE]]),"C","")</f>
        <v/>
      </c>
    </row>
  </sheetData>
  <sheetProtection sheet="1" objects="1" scenarios="1"/>
  <mergeCells count="2">
    <mergeCell ref="O11:P11"/>
    <mergeCell ref="B10:E10"/>
  </mergeCells>
  <pageMargins left="0.7" right="0.7" top="0.75" bottom="0.75" header="0.3" footer="0.3"/>
  <drawing r:id="rId1"/>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09796-DD24-4CFB-9FE9-37AD63EE7469}">
  <sheetPr codeName="Sheet17">
    <tabColor rgb="FF00B0F0"/>
  </sheetPr>
  <dimension ref="B1:N204"/>
  <sheetViews>
    <sheetView showGridLines="0" zoomScale="90" zoomScaleNormal="90" workbookViewId="0">
      <selection activeCell="L9" sqref="L9"/>
    </sheetView>
  </sheetViews>
  <sheetFormatPr defaultColWidth="9.140625" defaultRowHeight="15.75" x14ac:dyDescent="0.3"/>
  <cols>
    <col min="1" max="1" width="9.140625" style="213"/>
    <col min="2" max="2" width="12.42578125" style="215" customWidth="1"/>
    <col min="3" max="3" width="15.140625" style="215" customWidth="1"/>
    <col min="4" max="4" width="7.5703125" style="215" customWidth="1"/>
    <col min="5" max="5" width="8.7109375" style="215" customWidth="1"/>
    <col min="6" max="6" width="13.42578125" style="218" customWidth="1"/>
    <col min="7" max="7" width="17.140625" style="219" customWidth="1"/>
    <col min="8" max="8" width="19" style="220" customWidth="1"/>
    <col min="9" max="9" width="15.140625" style="217" bestFit="1" customWidth="1"/>
    <col min="10" max="10" width="16.7109375" style="217" bestFit="1" customWidth="1"/>
    <col min="11" max="11" width="9.140625" style="213"/>
    <col min="12" max="12" width="17.140625" customWidth="1"/>
    <col min="13" max="13" width="36.7109375" style="217" customWidth="1"/>
    <col min="14" max="14" width="17.140625" style="213" customWidth="1"/>
    <col min="15" max="16384" width="9.140625" style="213"/>
  </cols>
  <sheetData>
    <row r="1" spans="2:14" ht="15" x14ac:dyDescent="0.3">
      <c r="L1" s="213"/>
    </row>
    <row r="2" spans="2:14" ht="24" customHeight="1" x14ac:dyDescent="0.3">
      <c r="L2" s="213"/>
    </row>
    <row r="3" spans="2:14" ht="15" x14ac:dyDescent="0.3">
      <c r="L3" s="213"/>
    </row>
    <row r="4" spans="2:14" ht="15" x14ac:dyDescent="0.3">
      <c r="L4" s="213"/>
    </row>
    <row r="5" spans="2:14" ht="15" x14ac:dyDescent="0.3">
      <c r="L5" s="213"/>
    </row>
    <row r="6" spans="2:14" ht="15" x14ac:dyDescent="0.3">
      <c r="L6" s="213"/>
    </row>
    <row r="7" spans="2:14" ht="15" x14ac:dyDescent="0.3">
      <c r="L7" s="213"/>
    </row>
    <row r="8" spans="2:14" thickBot="1" x14ac:dyDescent="0.35">
      <c r="L8" s="213"/>
    </row>
    <row r="9" spans="2:14" ht="18.75" customHeight="1" thickBot="1" x14ac:dyDescent="0.35">
      <c r="B9" s="241" t="s">
        <v>431</v>
      </c>
      <c r="C9" s="242"/>
      <c r="D9" s="242"/>
      <c r="E9" s="243"/>
      <c r="F9" s="205"/>
      <c r="L9" s="213"/>
    </row>
    <row r="10" spans="2:14" ht="15" x14ac:dyDescent="0.3">
      <c r="L10" s="213"/>
    </row>
    <row r="11" spans="2:14" ht="15" x14ac:dyDescent="0.3">
      <c r="B11" s="213"/>
      <c r="C11" s="213"/>
      <c r="D11" s="213"/>
      <c r="E11" s="213"/>
      <c r="F11" s="213"/>
      <c r="L11" s="213"/>
    </row>
    <row r="12" spans="2:14" ht="15" x14ac:dyDescent="0.3">
      <c r="L12" s="213"/>
    </row>
    <row r="13" spans="2:14" ht="15" x14ac:dyDescent="0.3">
      <c r="L13" s="213"/>
    </row>
    <row r="14" spans="2:14" ht="15" x14ac:dyDescent="0.3">
      <c r="B14" s="211" t="s">
        <v>435</v>
      </c>
      <c r="C14" s="211" t="s">
        <v>436</v>
      </c>
      <c r="D14" s="211" t="s">
        <v>437</v>
      </c>
      <c r="E14" s="211" t="s">
        <v>438</v>
      </c>
      <c r="F14" s="211" t="s">
        <v>439</v>
      </c>
      <c r="G14" s="211" t="s">
        <v>440</v>
      </c>
      <c r="H14" s="212" t="s">
        <v>441</v>
      </c>
      <c r="I14" s="212" t="s">
        <v>442</v>
      </c>
      <c r="J14" s="211" t="s">
        <v>443</v>
      </c>
      <c r="L14" s="214" t="s">
        <v>443</v>
      </c>
      <c r="M14" s="214" t="s">
        <v>712</v>
      </c>
    </row>
    <row r="15" spans="2:14" x14ac:dyDescent="0.3">
      <c r="B15" s="215" t="s">
        <v>444</v>
      </c>
      <c r="C15" s="215" t="s">
        <v>445</v>
      </c>
      <c r="D15" s="215" t="s">
        <v>446</v>
      </c>
      <c r="E15" s="215">
        <v>34000</v>
      </c>
      <c r="F15" s="216">
        <v>19060</v>
      </c>
      <c r="G15" s="216">
        <v>30864</v>
      </c>
      <c r="H15" s="215" t="s">
        <v>447</v>
      </c>
      <c r="I15" s="215" t="s">
        <v>448</v>
      </c>
      <c r="J15" s="213" t="s">
        <v>343</v>
      </c>
      <c r="L15" s="3" t="s">
        <v>343</v>
      </c>
      <c r="M15" s="225"/>
      <c r="N15"/>
    </row>
    <row r="16" spans="2:14" x14ac:dyDescent="0.3">
      <c r="B16" s="215" t="s">
        <v>449</v>
      </c>
      <c r="C16" s="215" t="s">
        <v>450</v>
      </c>
      <c r="D16" s="215" t="s">
        <v>451</v>
      </c>
      <c r="E16" s="215">
        <v>35000</v>
      </c>
      <c r="F16" s="216">
        <v>24535</v>
      </c>
      <c r="G16" s="216">
        <v>33147</v>
      </c>
      <c r="H16" s="215" t="s">
        <v>452</v>
      </c>
      <c r="I16" s="215" t="s">
        <v>453</v>
      </c>
      <c r="J16" s="213" t="s">
        <v>454</v>
      </c>
      <c r="M16"/>
      <c r="N16"/>
    </row>
    <row r="17" spans="2:14" x14ac:dyDescent="0.3">
      <c r="B17" s="215" t="s">
        <v>455</v>
      </c>
      <c r="C17" s="215" t="s">
        <v>456</v>
      </c>
      <c r="D17" s="215" t="s">
        <v>446</v>
      </c>
      <c r="E17" s="215">
        <v>36000</v>
      </c>
      <c r="F17" s="216">
        <v>23478</v>
      </c>
      <c r="G17" s="216">
        <v>33604</v>
      </c>
      <c r="H17" s="215" t="s">
        <v>473</v>
      </c>
      <c r="I17" s="215" t="s">
        <v>453</v>
      </c>
      <c r="J17" s="213" t="s">
        <v>225</v>
      </c>
      <c r="L17" s="213"/>
      <c r="M17" s="213"/>
      <c r="N17"/>
    </row>
    <row r="18" spans="2:14" x14ac:dyDescent="0.3">
      <c r="B18" s="215" t="s">
        <v>457</v>
      </c>
      <c r="C18" s="215" t="s">
        <v>458</v>
      </c>
      <c r="D18" s="215" t="s">
        <v>446</v>
      </c>
      <c r="E18" s="215">
        <v>37000</v>
      </c>
      <c r="F18" s="216">
        <v>24471</v>
      </c>
      <c r="G18" s="216">
        <v>33786</v>
      </c>
      <c r="H18" s="215" t="s">
        <v>473</v>
      </c>
      <c r="I18" s="215" t="s">
        <v>448</v>
      </c>
      <c r="J18" s="213" t="s">
        <v>225</v>
      </c>
      <c r="L18" s="214" t="s">
        <v>443</v>
      </c>
      <c r="M18" s="214" t="s">
        <v>714</v>
      </c>
      <c r="N18"/>
    </row>
    <row r="19" spans="2:14" x14ac:dyDescent="0.3">
      <c r="B19" s="215" t="s">
        <v>459</v>
      </c>
      <c r="C19" s="215" t="s">
        <v>460</v>
      </c>
      <c r="D19" s="215" t="s">
        <v>446</v>
      </c>
      <c r="E19" s="215">
        <v>38000</v>
      </c>
      <c r="F19" s="216">
        <v>23774</v>
      </c>
      <c r="G19" s="216">
        <v>33858</v>
      </c>
      <c r="H19" s="215" t="s">
        <v>461</v>
      </c>
      <c r="I19" s="215" t="s">
        <v>453</v>
      </c>
      <c r="J19" s="213" t="s">
        <v>462</v>
      </c>
      <c r="L19" s="3" t="s">
        <v>225</v>
      </c>
      <c r="M19" s="225"/>
      <c r="N19"/>
    </row>
    <row r="20" spans="2:14" x14ac:dyDescent="0.3">
      <c r="B20" s="213" t="s">
        <v>463</v>
      </c>
      <c r="C20" s="213" t="s">
        <v>464</v>
      </c>
      <c r="D20" s="215" t="s">
        <v>451</v>
      </c>
      <c r="E20" s="215">
        <v>39000</v>
      </c>
      <c r="F20" s="216">
        <v>25148</v>
      </c>
      <c r="G20" s="216">
        <v>33929</v>
      </c>
      <c r="H20" s="215" t="s">
        <v>465</v>
      </c>
      <c r="I20" s="215" t="s">
        <v>448</v>
      </c>
      <c r="J20" s="213" t="s">
        <v>462</v>
      </c>
      <c r="L20" s="213"/>
      <c r="M20" s="213"/>
      <c r="N20"/>
    </row>
    <row r="21" spans="2:14" ht="15" x14ac:dyDescent="0.3">
      <c r="B21" s="213" t="s">
        <v>466</v>
      </c>
      <c r="C21" s="213" t="s">
        <v>467</v>
      </c>
      <c r="D21" s="215" t="s">
        <v>451</v>
      </c>
      <c r="E21" s="215">
        <v>40000</v>
      </c>
      <c r="F21" s="216">
        <v>25769</v>
      </c>
      <c r="G21" s="216">
        <v>34366</v>
      </c>
      <c r="H21" s="215" t="s">
        <v>468</v>
      </c>
      <c r="I21" s="215" t="s">
        <v>453</v>
      </c>
      <c r="J21" s="213" t="s">
        <v>462</v>
      </c>
      <c r="L21" s="213"/>
      <c r="M21" s="213"/>
    </row>
    <row r="22" spans="2:14" ht="15" x14ac:dyDescent="0.3">
      <c r="B22" s="215" t="s">
        <v>469</v>
      </c>
      <c r="C22" s="215" t="s">
        <v>470</v>
      </c>
      <c r="D22" s="215" t="s">
        <v>446</v>
      </c>
      <c r="E22" s="215">
        <v>41000</v>
      </c>
      <c r="F22" s="216">
        <v>25032</v>
      </c>
      <c r="G22" s="216">
        <v>34503</v>
      </c>
      <c r="H22" s="215" t="s">
        <v>452</v>
      </c>
      <c r="I22" s="215" t="s">
        <v>453</v>
      </c>
      <c r="J22" s="213" t="s">
        <v>225</v>
      </c>
      <c r="L22" s="224" t="s">
        <v>443</v>
      </c>
      <c r="M22" s="224" t="s">
        <v>713</v>
      </c>
    </row>
    <row r="23" spans="2:14" x14ac:dyDescent="0.3">
      <c r="B23" s="215" t="s">
        <v>469</v>
      </c>
      <c r="C23" s="215" t="s">
        <v>470</v>
      </c>
      <c r="D23" s="215" t="s">
        <v>446</v>
      </c>
      <c r="E23" s="215">
        <v>42000</v>
      </c>
      <c r="F23" s="216">
        <v>25032</v>
      </c>
      <c r="G23" s="216">
        <v>34503</v>
      </c>
      <c r="H23" s="215" t="s">
        <v>452</v>
      </c>
      <c r="I23" s="215" t="s">
        <v>453</v>
      </c>
      <c r="J23" s="213" t="s">
        <v>225</v>
      </c>
      <c r="L23" s="3" t="s">
        <v>454</v>
      </c>
      <c r="M23" s="226"/>
    </row>
    <row r="24" spans="2:14" ht="15" x14ac:dyDescent="0.3">
      <c r="B24" s="215" t="s">
        <v>471</v>
      </c>
      <c r="C24" s="215" t="s">
        <v>472</v>
      </c>
      <c r="D24" s="215" t="s">
        <v>446</v>
      </c>
      <c r="E24" s="215">
        <v>43000</v>
      </c>
      <c r="F24" s="216">
        <v>25450</v>
      </c>
      <c r="G24" s="216">
        <v>34950</v>
      </c>
      <c r="H24" s="215" t="s">
        <v>473</v>
      </c>
      <c r="I24" s="215" t="s">
        <v>453</v>
      </c>
      <c r="J24" s="213" t="s">
        <v>343</v>
      </c>
      <c r="L24" s="213"/>
      <c r="M24" s="213"/>
    </row>
    <row r="25" spans="2:14" ht="15" x14ac:dyDescent="0.3">
      <c r="B25" s="215" t="s">
        <v>471</v>
      </c>
      <c r="C25" s="215" t="s">
        <v>472</v>
      </c>
      <c r="D25" s="215" t="s">
        <v>446</v>
      </c>
      <c r="E25" s="215">
        <v>25000</v>
      </c>
      <c r="F25" s="216">
        <v>25450</v>
      </c>
      <c r="G25" s="216">
        <v>34950</v>
      </c>
      <c r="H25" s="215" t="s">
        <v>473</v>
      </c>
      <c r="I25" s="215" t="s">
        <v>453</v>
      </c>
      <c r="J25" s="213" t="s">
        <v>343</v>
      </c>
      <c r="L25" s="213"/>
      <c r="M25" s="213"/>
    </row>
    <row r="26" spans="2:14" ht="15" x14ac:dyDescent="0.3">
      <c r="B26" s="213" t="s">
        <v>474</v>
      </c>
      <c r="C26" s="213" t="s">
        <v>475</v>
      </c>
      <c r="D26" s="215" t="s">
        <v>451</v>
      </c>
      <c r="E26" s="215">
        <v>26000</v>
      </c>
      <c r="F26" s="216">
        <v>24998</v>
      </c>
      <c r="G26" s="216">
        <v>35460</v>
      </c>
      <c r="H26" s="215" t="s">
        <v>447</v>
      </c>
      <c r="I26" s="215" t="s">
        <v>448</v>
      </c>
      <c r="J26" s="213" t="s">
        <v>462</v>
      </c>
      <c r="L26" s="213"/>
      <c r="M26" s="213"/>
    </row>
    <row r="27" spans="2:14" ht="15" x14ac:dyDescent="0.3">
      <c r="B27" s="213" t="s">
        <v>476</v>
      </c>
      <c r="C27" s="213" t="s">
        <v>477</v>
      </c>
      <c r="D27" s="215" t="s">
        <v>451</v>
      </c>
      <c r="E27" s="215">
        <v>27000</v>
      </c>
      <c r="F27" s="216">
        <v>24927</v>
      </c>
      <c r="G27" s="216">
        <v>35462</v>
      </c>
      <c r="H27" s="215" t="s">
        <v>461</v>
      </c>
      <c r="I27" s="215" t="s">
        <v>448</v>
      </c>
      <c r="J27" s="213" t="s">
        <v>462</v>
      </c>
      <c r="L27" s="213"/>
      <c r="M27" s="213"/>
    </row>
    <row r="28" spans="2:14" ht="15" x14ac:dyDescent="0.3">
      <c r="B28" s="213" t="s">
        <v>478</v>
      </c>
      <c r="C28" s="213" t="s">
        <v>479</v>
      </c>
      <c r="D28" s="215" t="s">
        <v>451</v>
      </c>
      <c r="E28" s="215">
        <v>28000</v>
      </c>
      <c r="F28" s="216">
        <v>25360</v>
      </c>
      <c r="G28" s="216">
        <v>35713</v>
      </c>
      <c r="H28" s="215" t="s">
        <v>480</v>
      </c>
      <c r="I28" s="215" t="s">
        <v>448</v>
      </c>
      <c r="J28" s="213" t="s">
        <v>462</v>
      </c>
      <c r="L28" s="213"/>
      <c r="M28" s="213"/>
    </row>
    <row r="29" spans="2:14" x14ac:dyDescent="0.3">
      <c r="B29" s="215" t="s">
        <v>481</v>
      </c>
      <c r="C29" s="215" t="s">
        <v>482</v>
      </c>
      <c r="D29" s="215" t="s">
        <v>451</v>
      </c>
      <c r="E29" s="215">
        <v>29000</v>
      </c>
      <c r="F29" s="216">
        <v>26367</v>
      </c>
      <c r="G29" s="216">
        <v>35765</v>
      </c>
      <c r="H29" s="215" t="s">
        <v>480</v>
      </c>
      <c r="I29" s="215" t="s">
        <v>448</v>
      </c>
      <c r="J29" s="213" t="s">
        <v>343</v>
      </c>
      <c r="M29" s="213"/>
    </row>
    <row r="30" spans="2:14" x14ac:dyDescent="0.3">
      <c r="B30" s="213" t="s">
        <v>483</v>
      </c>
      <c r="C30" s="213" t="s">
        <v>484</v>
      </c>
      <c r="D30" s="215" t="s">
        <v>451</v>
      </c>
      <c r="E30" s="215">
        <v>30000</v>
      </c>
      <c r="F30" s="216">
        <v>26180</v>
      </c>
      <c r="G30" s="216">
        <v>35765</v>
      </c>
      <c r="H30" s="215" t="s">
        <v>447</v>
      </c>
      <c r="I30" s="215" t="s">
        <v>448</v>
      </c>
      <c r="J30" s="213" t="s">
        <v>462</v>
      </c>
      <c r="M30" s="213"/>
    </row>
    <row r="31" spans="2:14" x14ac:dyDescent="0.3">
      <c r="B31" s="215" t="s">
        <v>485</v>
      </c>
      <c r="C31" s="215" t="s">
        <v>486</v>
      </c>
      <c r="D31" s="215" t="s">
        <v>451</v>
      </c>
      <c r="E31" s="215">
        <v>31000</v>
      </c>
      <c r="F31" s="216">
        <v>25922</v>
      </c>
      <c r="G31" s="216">
        <v>35796</v>
      </c>
      <c r="H31" s="215" t="s">
        <v>468</v>
      </c>
      <c r="I31" s="215" t="s">
        <v>453</v>
      </c>
      <c r="J31" s="213" t="s">
        <v>462</v>
      </c>
      <c r="M31" s="213"/>
    </row>
    <row r="32" spans="2:14" x14ac:dyDescent="0.3">
      <c r="B32" s="215" t="s">
        <v>487</v>
      </c>
      <c r="C32" s="215" t="s">
        <v>488</v>
      </c>
      <c r="D32" s="215" t="s">
        <v>451</v>
      </c>
      <c r="E32" s="215">
        <v>32000</v>
      </c>
      <c r="F32" s="216">
        <v>26193</v>
      </c>
      <c r="G32" s="216">
        <v>35806</v>
      </c>
      <c r="H32" s="215" t="s">
        <v>480</v>
      </c>
      <c r="I32" s="215" t="s">
        <v>448</v>
      </c>
      <c r="J32" s="213" t="s">
        <v>343</v>
      </c>
      <c r="M32" s="213"/>
    </row>
    <row r="33" spans="2:13" x14ac:dyDescent="0.3">
      <c r="B33" s="213" t="s">
        <v>489</v>
      </c>
      <c r="C33" s="213" t="s">
        <v>490</v>
      </c>
      <c r="D33" s="215" t="s">
        <v>451</v>
      </c>
      <c r="E33" s="215">
        <v>33000</v>
      </c>
      <c r="F33" s="216">
        <v>26912</v>
      </c>
      <c r="G33" s="216">
        <v>36413</v>
      </c>
      <c r="H33" s="215" t="s">
        <v>461</v>
      </c>
      <c r="I33" s="215" t="s">
        <v>453</v>
      </c>
      <c r="J33" s="213" t="s">
        <v>462</v>
      </c>
      <c r="M33" s="213"/>
    </row>
    <row r="34" spans="2:13" x14ac:dyDescent="0.3">
      <c r="B34" s="215" t="s">
        <v>455</v>
      </c>
      <c r="C34" s="215" t="s">
        <v>491</v>
      </c>
      <c r="D34" s="215" t="s">
        <v>446</v>
      </c>
      <c r="E34" s="215">
        <v>34000</v>
      </c>
      <c r="F34" s="216">
        <v>26949</v>
      </c>
      <c r="G34" s="216">
        <v>36413</v>
      </c>
      <c r="H34" s="215" t="s">
        <v>452</v>
      </c>
      <c r="I34" s="215" t="s">
        <v>448</v>
      </c>
      <c r="J34" s="213" t="s">
        <v>454</v>
      </c>
      <c r="M34" s="213"/>
    </row>
    <row r="35" spans="2:13" x14ac:dyDescent="0.3">
      <c r="B35" s="215" t="s">
        <v>492</v>
      </c>
      <c r="C35" s="215" t="s">
        <v>493</v>
      </c>
      <c r="D35" s="215" t="s">
        <v>446</v>
      </c>
      <c r="E35" s="215">
        <v>35000</v>
      </c>
      <c r="F35" s="216">
        <v>26305</v>
      </c>
      <c r="G35" s="216">
        <v>36413</v>
      </c>
      <c r="H35" s="215" t="s">
        <v>452</v>
      </c>
      <c r="I35" s="215" t="s">
        <v>453</v>
      </c>
      <c r="J35" s="213" t="s">
        <v>454</v>
      </c>
      <c r="M35" s="213"/>
    </row>
    <row r="36" spans="2:13" x14ac:dyDescent="0.3">
      <c r="B36" s="215" t="s">
        <v>494</v>
      </c>
      <c r="C36" s="215" t="s">
        <v>495</v>
      </c>
      <c r="D36" s="215" t="s">
        <v>446</v>
      </c>
      <c r="E36" s="215">
        <v>36000</v>
      </c>
      <c r="F36" s="216">
        <v>27108</v>
      </c>
      <c r="G36" s="216">
        <v>36465</v>
      </c>
      <c r="H36" s="215" t="s">
        <v>452</v>
      </c>
      <c r="I36" s="215" t="s">
        <v>453</v>
      </c>
      <c r="J36" s="213" t="s">
        <v>454</v>
      </c>
      <c r="M36" s="213"/>
    </row>
    <row r="37" spans="2:13" x14ac:dyDescent="0.3">
      <c r="B37" s="215" t="s">
        <v>496</v>
      </c>
      <c r="C37" s="215" t="s">
        <v>497</v>
      </c>
      <c r="D37" s="215" t="s">
        <v>446</v>
      </c>
      <c r="E37" s="215">
        <v>37000</v>
      </c>
      <c r="F37" s="216">
        <v>27142</v>
      </c>
      <c r="G37" s="216">
        <v>36710</v>
      </c>
      <c r="H37" s="215" t="s">
        <v>473</v>
      </c>
      <c r="I37" s="215" t="s">
        <v>448</v>
      </c>
      <c r="J37" s="213" t="s">
        <v>225</v>
      </c>
      <c r="M37" s="213"/>
    </row>
    <row r="38" spans="2:13" x14ac:dyDescent="0.3">
      <c r="B38" s="215" t="s">
        <v>498</v>
      </c>
      <c r="C38" s="215" t="s">
        <v>499</v>
      </c>
      <c r="D38" s="215" t="s">
        <v>446</v>
      </c>
      <c r="E38" s="215">
        <v>38000</v>
      </c>
      <c r="F38" s="216">
        <v>26478</v>
      </c>
      <c r="G38" s="216">
        <v>36711</v>
      </c>
      <c r="H38" s="215" t="s">
        <v>452</v>
      </c>
      <c r="I38" s="215" t="s">
        <v>453</v>
      </c>
      <c r="J38" s="213" t="s">
        <v>454</v>
      </c>
      <c r="M38" s="213"/>
    </row>
    <row r="39" spans="2:13" x14ac:dyDescent="0.3">
      <c r="B39" s="213" t="s">
        <v>500</v>
      </c>
      <c r="C39" s="213" t="s">
        <v>484</v>
      </c>
      <c r="D39" s="215" t="s">
        <v>451</v>
      </c>
      <c r="E39" s="215">
        <v>39000</v>
      </c>
      <c r="F39" s="216">
        <v>27385</v>
      </c>
      <c r="G39" s="216">
        <v>36847</v>
      </c>
      <c r="H39" s="215" t="s">
        <v>468</v>
      </c>
      <c r="I39" s="215" t="s">
        <v>453</v>
      </c>
      <c r="J39" s="213" t="s">
        <v>462</v>
      </c>
      <c r="M39" s="213"/>
    </row>
    <row r="40" spans="2:13" x14ac:dyDescent="0.3">
      <c r="B40" s="215" t="s">
        <v>501</v>
      </c>
      <c r="C40" s="215" t="s">
        <v>499</v>
      </c>
      <c r="D40" s="215" t="s">
        <v>446</v>
      </c>
      <c r="E40" s="215">
        <v>40000</v>
      </c>
      <c r="F40" s="216">
        <v>26971</v>
      </c>
      <c r="G40" s="216">
        <v>36860</v>
      </c>
      <c r="H40" s="215" t="s">
        <v>452</v>
      </c>
      <c r="I40" s="215" t="s">
        <v>453</v>
      </c>
      <c r="J40" s="213" t="s">
        <v>454</v>
      </c>
      <c r="M40" s="213"/>
    </row>
    <row r="41" spans="2:13" x14ac:dyDescent="0.3">
      <c r="B41" s="213" t="s">
        <v>502</v>
      </c>
      <c r="C41" s="213" t="s">
        <v>503</v>
      </c>
      <c r="D41" s="215" t="s">
        <v>446</v>
      </c>
      <c r="E41" s="215">
        <v>41000</v>
      </c>
      <c r="F41" s="216">
        <v>25643</v>
      </c>
      <c r="G41" s="216">
        <v>36873</v>
      </c>
      <c r="H41" s="215" t="s">
        <v>473</v>
      </c>
      <c r="I41" s="215" t="s">
        <v>453</v>
      </c>
      <c r="J41" s="213" t="s">
        <v>462</v>
      </c>
      <c r="M41" s="213"/>
    </row>
    <row r="42" spans="2:13" x14ac:dyDescent="0.3">
      <c r="B42" s="215" t="s">
        <v>504</v>
      </c>
      <c r="C42" s="215" t="s">
        <v>505</v>
      </c>
      <c r="D42" s="215" t="s">
        <v>451</v>
      </c>
      <c r="E42" s="215">
        <v>42000</v>
      </c>
      <c r="F42" s="216">
        <v>27818</v>
      </c>
      <c r="G42" s="216">
        <v>36996</v>
      </c>
      <c r="H42" s="215" t="s">
        <v>452</v>
      </c>
      <c r="I42" s="215" t="s">
        <v>453</v>
      </c>
      <c r="J42" s="213" t="s">
        <v>225</v>
      </c>
      <c r="M42" s="213"/>
    </row>
    <row r="43" spans="2:13" x14ac:dyDescent="0.3">
      <c r="B43" s="213" t="s">
        <v>506</v>
      </c>
      <c r="C43" s="213" t="s">
        <v>507</v>
      </c>
      <c r="D43" s="215" t="s">
        <v>446</v>
      </c>
      <c r="E43" s="215">
        <v>43000</v>
      </c>
      <c r="F43" s="216">
        <v>27917</v>
      </c>
      <c r="G43" s="216">
        <v>37012</v>
      </c>
      <c r="H43" s="215" t="s">
        <v>452</v>
      </c>
      <c r="I43" s="215" t="s">
        <v>448</v>
      </c>
      <c r="J43" s="213" t="s">
        <v>508</v>
      </c>
      <c r="M43" s="213"/>
    </row>
    <row r="44" spans="2:13" x14ac:dyDescent="0.3">
      <c r="B44" s="215" t="s">
        <v>509</v>
      </c>
      <c r="C44" s="215" t="s">
        <v>510</v>
      </c>
      <c r="D44" s="215" t="s">
        <v>451</v>
      </c>
      <c r="E44" s="215">
        <v>44000</v>
      </c>
      <c r="F44" s="216">
        <v>28141</v>
      </c>
      <c r="G44" s="216">
        <v>37138</v>
      </c>
      <c r="H44" s="215" t="s">
        <v>452</v>
      </c>
      <c r="I44" s="215" t="s">
        <v>453</v>
      </c>
      <c r="J44" s="213" t="s">
        <v>454</v>
      </c>
      <c r="M44" s="213"/>
    </row>
    <row r="45" spans="2:13" x14ac:dyDescent="0.3">
      <c r="B45" s="215" t="s">
        <v>511</v>
      </c>
      <c r="C45" s="215" t="s">
        <v>512</v>
      </c>
      <c r="D45" s="215" t="s">
        <v>446</v>
      </c>
      <c r="E45" s="215">
        <v>45000</v>
      </c>
      <c r="F45" s="216">
        <v>27840</v>
      </c>
      <c r="G45" s="216">
        <v>37246</v>
      </c>
      <c r="H45" s="215" t="s">
        <v>452</v>
      </c>
      <c r="I45" s="215" t="s">
        <v>453</v>
      </c>
      <c r="J45" s="213" t="s">
        <v>513</v>
      </c>
      <c r="M45" s="213"/>
    </row>
    <row r="46" spans="2:13" x14ac:dyDescent="0.3">
      <c r="B46" s="215" t="s">
        <v>497</v>
      </c>
      <c r="C46" s="215" t="s">
        <v>514</v>
      </c>
      <c r="D46" s="215" t="s">
        <v>451</v>
      </c>
      <c r="E46" s="215">
        <v>46000</v>
      </c>
      <c r="F46" s="216">
        <v>27808</v>
      </c>
      <c r="G46" s="216">
        <v>37246</v>
      </c>
      <c r="H46" s="215" t="s">
        <v>452</v>
      </c>
      <c r="I46" s="215" t="s">
        <v>448</v>
      </c>
      <c r="J46" s="213" t="s">
        <v>225</v>
      </c>
      <c r="M46" s="213"/>
    </row>
    <row r="47" spans="2:13" x14ac:dyDescent="0.3">
      <c r="B47" s="215" t="s">
        <v>515</v>
      </c>
      <c r="C47" s="215" t="s">
        <v>516</v>
      </c>
      <c r="D47" s="215" t="s">
        <v>451</v>
      </c>
      <c r="E47" s="215">
        <v>47000</v>
      </c>
      <c r="F47" s="216">
        <v>27572</v>
      </c>
      <c r="G47" s="216">
        <v>37257</v>
      </c>
      <c r="H47" s="215" t="s">
        <v>452</v>
      </c>
      <c r="I47" s="215" t="s">
        <v>448</v>
      </c>
      <c r="J47" s="213" t="s">
        <v>513</v>
      </c>
      <c r="M47" s="213"/>
    </row>
    <row r="48" spans="2:13" x14ac:dyDescent="0.3">
      <c r="B48" s="215" t="s">
        <v>517</v>
      </c>
      <c r="C48" s="215" t="s">
        <v>486</v>
      </c>
      <c r="D48" s="215" t="s">
        <v>446</v>
      </c>
      <c r="E48" s="215">
        <v>48000</v>
      </c>
      <c r="F48" s="216">
        <v>25700</v>
      </c>
      <c r="G48" s="216">
        <v>37347</v>
      </c>
      <c r="H48" s="215" t="s">
        <v>452</v>
      </c>
      <c r="I48" s="215" t="s">
        <v>453</v>
      </c>
      <c r="J48" s="213" t="s">
        <v>454</v>
      </c>
      <c r="M48" s="213"/>
    </row>
    <row r="49" spans="2:13" x14ac:dyDescent="0.3">
      <c r="B49" s="213" t="s">
        <v>518</v>
      </c>
      <c r="C49" s="213" t="s">
        <v>519</v>
      </c>
      <c r="D49" s="215" t="s">
        <v>451</v>
      </c>
      <c r="E49" s="215">
        <v>49000</v>
      </c>
      <c r="F49" s="216">
        <v>28034</v>
      </c>
      <c r="G49" s="216">
        <v>37377</v>
      </c>
      <c r="H49" s="215" t="s">
        <v>452</v>
      </c>
      <c r="I49" s="215" t="s">
        <v>448</v>
      </c>
      <c r="J49" s="213" t="s">
        <v>225</v>
      </c>
      <c r="M49" s="213"/>
    </row>
    <row r="50" spans="2:13" x14ac:dyDescent="0.3">
      <c r="B50" s="213" t="s">
        <v>520</v>
      </c>
      <c r="C50" s="213" t="s">
        <v>521</v>
      </c>
      <c r="D50" s="215" t="s">
        <v>446</v>
      </c>
      <c r="E50" s="215">
        <v>50000</v>
      </c>
      <c r="F50" s="216">
        <v>28074</v>
      </c>
      <c r="G50" s="216">
        <v>37653</v>
      </c>
      <c r="H50" s="215" t="s">
        <v>452</v>
      </c>
      <c r="I50" s="215" t="s">
        <v>453</v>
      </c>
      <c r="J50" s="213" t="s">
        <v>508</v>
      </c>
      <c r="M50" s="213"/>
    </row>
    <row r="51" spans="2:13" x14ac:dyDescent="0.3">
      <c r="B51" s="213" t="s">
        <v>522</v>
      </c>
      <c r="C51" s="213" t="s">
        <v>523</v>
      </c>
      <c r="D51" s="215" t="s">
        <v>451</v>
      </c>
      <c r="E51" s="215">
        <v>51000</v>
      </c>
      <c r="F51" s="216">
        <v>29279</v>
      </c>
      <c r="G51" s="216">
        <v>37653</v>
      </c>
      <c r="H51" s="215" t="s">
        <v>452</v>
      </c>
      <c r="I51" s="215" t="s">
        <v>453</v>
      </c>
      <c r="J51" s="213" t="s">
        <v>225</v>
      </c>
      <c r="M51" s="213"/>
    </row>
    <row r="52" spans="2:13" ht="15" customHeight="1" x14ac:dyDescent="0.3">
      <c r="B52" s="215" t="s">
        <v>524</v>
      </c>
      <c r="C52" s="215" t="s">
        <v>525</v>
      </c>
      <c r="D52" s="215" t="s">
        <v>451</v>
      </c>
      <c r="E52" s="215">
        <v>52000</v>
      </c>
      <c r="F52" s="216">
        <v>28805</v>
      </c>
      <c r="G52" s="216">
        <v>37712</v>
      </c>
      <c r="H52" s="215" t="s">
        <v>452</v>
      </c>
      <c r="I52" s="215" t="s">
        <v>453</v>
      </c>
      <c r="J52" s="213" t="s">
        <v>225</v>
      </c>
      <c r="M52" s="213"/>
    </row>
    <row r="53" spans="2:13" ht="15" customHeight="1" x14ac:dyDescent="0.3">
      <c r="B53" s="215" t="s">
        <v>526</v>
      </c>
      <c r="C53" s="215" t="s">
        <v>527</v>
      </c>
      <c r="D53" s="215" t="s">
        <v>446</v>
      </c>
      <c r="E53" s="215">
        <v>53000</v>
      </c>
      <c r="F53" s="216">
        <v>28294</v>
      </c>
      <c r="G53" s="216">
        <v>37712</v>
      </c>
      <c r="H53" s="215" t="s">
        <v>452</v>
      </c>
      <c r="I53" s="215" t="s">
        <v>448</v>
      </c>
      <c r="J53" s="213" t="s">
        <v>454</v>
      </c>
      <c r="M53" s="213"/>
    </row>
    <row r="54" spans="2:13" ht="15" customHeight="1" x14ac:dyDescent="0.3">
      <c r="B54" s="215" t="s">
        <v>526</v>
      </c>
      <c r="C54" s="215" t="s">
        <v>527</v>
      </c>
      <c r="D54" s="215" t="s">
        <v>451</v>
      </c>
      <c r="E54" s="215">
        <v>54000</v>
      </c>
      <c r="F54" s="216">
        <v>28294</v>
      </c>
      <c r="G54" s="216">
        <v>37712</v>
      </c>
      <c r="H54" s="215" t="s">
        <v>452</v>
      </c>
      <c r="I54" s="215" t="s">
        <v>448</v>
      </c>
      <c r="J54" s="213" t="s">
        <v>454</v>
      </c>
      <c r="M54" s="213"/>
    </row>
    <row r="55" spans="2:13" ht="15" customHeight="1" x14ac:dyDescent="0.3">
      <c r="B55" s="215" t="s">
        <v>526</v>
      </c>
      <c r="C55" s="215" t="s">
        <v>527</v>
      </c>
      <c r="D55" s="215" t="s">
        <v>451</v>
      </c>
      <c r="E55" s="215">
        <v>55000</v>
      </c>
      <c r="F55" s="216">
        <v>28294</v>
      </c>
      <c r="G55" s="216">
        <v>37712</v>
      </c>
      <c r="H55" s="215" t="s">
        <v>452</v>
      </c>
      <c r="I55" s="215" t="s">
        <v>448</v>
      </c>
      <c r="J55" s="213" t="s">
        <v>454</v>
      </c>
      <c r="M55" s="213"/>
    </row>
    <row r="56" spans="2:13" ht="15" customHeight="1" x14ac:dyDescent="0.3">
      <c r="B56" s="215" t="s">
        <v>528</v>
      </c>
      <c r="C56" s="215" t="s">
        <v>529</v>
      </c>
      <c r="D56" s="215" t="s">
        <v>451</v>
      </c>
      <c r="E56" s="215">
        <v>56000</v>
      </c>
      <c r="F56" s="216">
        <v>22249</v>
      </c>
      <c r="G56" s="216">
        <v>38059</v>
      </c>
      <c r="H56" s="215" t="s">
        <v>461</v>
      </c>
      <c r="I56" s="215" t="s">
        <v>453</v>
      </c>
      <c r="J56" s="213" t="s">
        <v>462</v>
      </c>
      <c r="M56" s="213"/>
    </row>
    <row r="57" spans="2:13" ht="15" customHeight="1" x14ac:dyDescent="0.3">
      <c r="B57" s="215" t="s">
        <v>530</v>
      </c>
      <c r="C57" s="215" t="s">
        <v>531</v>
      </c>
      <c r="D57" s="215" t="s">
        <v>451</v>
      </c>
      <c r="E57" s="215">
        <v>57000</v>
      </c>
      <c r="F57" s="216">
        <v>26014</v>
      </c>
      <c r="G57" s="216">
        <v>38059</v>
      </c>
      <c r="H57" s="215" t="s">
        <v>465</v>
      </c>
      <c r="I57" s="215" t="s">
        <v>453</v>
      </c>
      <c r="J57" s="213" t="s">
        <v>343</v>
      </c>
      <c r="M57" s="213"/>
    </row>
    <row r="58" spans="2:13" ht="15" customHeight="1" x14ac:dyDescent="0.3">
      <c r="B58" s="215" t="s">
        <v>532</v>
      </c>
      <c r="C58" s="215" t="s">
        <v>533</v>
      </c>
      <c r="D58" s="215" t="s">
        <v>451</v>
      </c>
      <c r="E58" s="215">
        <v>58000</v>
      </c>
      <c r="F58" s="216">
        <v>22315</v>
      </c>
      <c r="G58" s="216">
        <v>38059</v>
      </c>
      <c r="H58" s="215" t="s">
        <v>534</v>
      </c>
      <c r="I58" s="215" t="s">
        <v>448</v>
      </c>
      <c r="J58" s="213" t="s">
        <v>462</v>
      </c>
      <c r="M58" s="213"/>
    </row>
    <row r="59" spans="2:13" ht="15" customHeight="1" x14ac:dyDescent="0.3">
      <c r="B59" s="215" t="s">
        <v>535</v>
      </c>
      <c r="C59" s="215" t="s">
        <v>536</v>
      </c>
      <c r="D59" s="215" t="s">
        <v>451</v>
      </c>
      <c r="E59" s="215">
        <v>59000</v>
      </c>
      <c r="F59" s="216">
        <v>26318</v>
      </c>
      <c r="G59" s="216">
        <v>38080</v>
      </c>
      <c r="H59" s="215" t="s">
        <v>447</v>
      </c>
      <c r="I59" s="215" t="s">
        <v>448</v>
      </c>
      <c r="J59" s="213" t="s">
        <v>462</v>
      </c>
      <c r="M59" s="213"/>
    </row>
    <row r="60" spans="2:13" ht="15" customHeight="1" x14ac:dyDescent="0.3">
      <c r="B60" s="215" t="s">
        <v>537</v>
      </c>
      <c r="C60" s="215" t="s">
        <v>538</v>
      </c>
      <c r="D60" s="215" t="s">
        <v>451</v>
      </c>
      <c r="E60" s="215">
        <v>60000</v>
      </c>
      <c r="F60" s="216">
        <v>29040</v>
      </c>
      <c r="G60" s="216">
        <v>38108</v>
      </c>
      <c r="H60" s="215" t="s">
        <v>480</v>
      </c>
      <c r="I60" s="215" t="s">
        <v>453</v>
      </c>
      <c r="J60" s="213" t="s">
        <v>343</v>
      </c>
      <c r="M60" s="213"/>
    </row>
    <row r="61" spans="2:13" ht="13.5" customHeight="1" x14ac:dyDescent="0.3">
      <c r="B61" s="215" t="s">
        <v>455</v>
      </c>
      <c r="C61" s="215" t="s">
        <v>539</v>
      </c>
      <c r="D61" s="215" t="s">
        <v>446</v>
      </c>
      <c r="E61" s="215">
        <v>61000</v>
      </c>
      <c r="F61" s="216">
        <v>24678</v>
      </c>
      <c r="G61" s="216">
        <v>38169</v>
      </c>
      <c r="H61" s="215" t="s">
        <v>468</v>
      </c>
      <c r="I61" s="215" t="s">
        <v>453</v>
      </c>
      <c r="J61" s="215" t="s">
        <v>462</v>
      </c>
      <c r="M61" s="213"/>
    </row>
    <row r="62" spans="2:13" ht="15" customHeight="1" x14ac:dyDescent="0.3">
      <c r="B62" s="215" t="s">
        <v>540</v>
      </c>
      <c r="C62" s="215" t="s">
        <v>541</v>
      </c>
      <c r="D62" s="215" t="s">
        <v>451</v>
      </c>
      <c r="E62" s="215">
        <v>62000</v>
      </c>
      <c r="F62" s="216">
        <v>25051</v>
      </c>
      <c r="G62" s="216">
        <v>38313</v>
      </c>
      <c r="H62" s="215" t="s">
        <v>542</v>
      </c>
      <c r="I62" s="215" t="s">
        <v>453</v>
      </c>
      <c r="J62" s="213" t="s">
        <v>543</v>
      </c>
      <c r="M62" s="213"/>
    </row>
    <row r="63" spans="2:13" ht="15" customHeight="1" x14ac:dyDescent="0.3">
      <c r="B63" s="213" t="s">
        <v>544</v>
      </c>
      <c r="C63" s="213" t="s">
        <v>545</v>
      </c>
      <c r="D63" s="215" t="s">
        <v>451</v>
      </c>
      <c r="E63" s="215">
        <v>30000</v>
      </c>
      <c r="F63" s="216">
        <v>27050</v>
      </c>
      <c r="G63" s="216">
        <v>38534</v>
      </c>
      <c r="H63" s="215" t="s">
        <v>480</v>
      </c>
      <c r="I63" s="215" t="s">
        <v>453</v>
      </c>
      <c r="J63" s="213" t="s">
        <v>462</v>
      </c>
      <c r="M63" s="213"/>
    </row>
    <row r="64" spans="2:13" x14ac:dyDescent="0.3">
      <c r="B64" s="215" t="s">
        <v>546</v>
      </c>
      <c r="C64" s="215" t="s">
        <v>547</v>
      </c>
      <c r="D64" s="215" t="s">
        <v>451</v>
      </c>
      <c r="E64" s="215">
        <v>30000</v>
      </c>
      <c r="F64" s="216">
        <v>26714</v>
      </c>
      <c r="G64" s="216">
        <v>38579</v>
      </c>
      <c r="H64" s="215" t="s">
        <v>534</v>
      </c>
      <c r="I64" s="215" t="s">
        <v>453</v>
      </c>
      <c r="J64" s="213" t="s">
        <v>343</v>
      </c>
      <c r="M64" s="213"/>
    </row>
    <row r="65" spans="2:13" ht="15" customHeight="1" x14ac:dyDescent="0.3">
      <c r="B65" s="215" t="s">
        <v>548</v>
      </c>
      <c r="C65" s="215" t="s">
        <v>549</v>
      </c>
      <c r="D65" s="215" t="s">
        <v>451</v>
      </c>
      <c r="E65" s="215">
        <v>30000</v>
      </c>
      <c r="F65" s="216">
        <v>25325</v>
      </c>
      <c r="G65" s="216">
        <v>38718</v>
      </c>
      <c r="H65" s="215" t="s">
        <v>480</v>
      </c>
      <c r="I65" s="215" t="s">
        <v>453</v>
      </c>
      <c r="J65" s="213" t="s">
        <v>343</v>
      </c>
      <c r="M65" s="213"/>
    </row>
    <row r="66" spans="2:13" x14ac:dyDescent="0.3">
      <c r="B66" s="215" t="s">
        <v>550</v>
      </c>
      <c r="C66" s="215" t="s">
        <v>551</v>
      </c>
      <c r="D66" s="215" t="s">
        <v>451</v>
      </c>
      <c r="E66" s="215">
        <v>30000</v>
      </c>
      <c r="F66" s="216">
        <v>26927</v>
      </c>
      <c r="G66" s="216">
        <v>38749</v>
      </c>
      <c r="H66" s="215" t="s">
        <v>480</v>
      </c>
      <c r="I66" s="215" t="s">
        <v>448</v>
      </c>
      <c r="J66" s="213" t="s">
        <v>343</v>
      </c>
      <c r="M66" s="213"/>
    </row>
    <row r="67" spans="2:13" x14ac:dyDescent="0.3">
      <c r="B67" s="215" t="s">
        <v>552</v>
      </c>
      <c r="C67" s="215" t="s">
        <v>553</v>
      </c>
      <c r="D67" s="215" t="s">
        <v>451</v>
      </c>
      <c r="E67" s="215">
        <v>30000</v>
      </c>
      <c r="F67" s="216">
        <v>29828</v>
      </c>
      <c r="G67" s="216">
        <v>38749</v>
      </c>
      <c r="H67" s="215" t="s">
        <v>480</v>
      </c>
      <c r="I67" s="215" t="s">
        <v>453</v>
      </c>
      <c r="J67" s="213" t="s">
        <v>462</v>
      </c>
      <c r="M67" s="213"/>
    </row>
    <row r="68" spans="2:13" x14ac:dyDescent="0.3">
      <c r="B68" s="215" t="s">
        <v>554</v>
      </c>
      <c r="C68" s="215" t="s">
        <v>555</v>
      </c>
      <c r="D68" s="215" t="s">
        <v>446</v>
      </c>
      <c r="E68" s="215">
        <v>30000</v>
      </c>
      <c r="F68" s="216">
        <v>29655</v>
      </c>
      <c r="G68" s="216">
        <v>38763</v>
      </c>
      <c r="H68" s="215" t="s">
        <v>452</v>
      </c>
      <c r="I68" s="215" t="s">
        <v>453</v>
      </c>
      <c r="J68" s="213" t="s">
        <v>454</v>
      </c>
      <c r="M68" s="213"/>
    </row>
    <row r="69" spans="2:13" x14ac:dyDescent="0.3">
      <c r="B69" s="215" t="s">
        <v>554</v>
      </c>
      <c r="C69" s="215" t="s">
        <v>555</v>
      </c>
      <c r="D69" s="215" t="s">
        <v>446</v>
      </c>
      <c r="E69" s="215">
        <v>30000</v>
      </c>
      <c r="F69" s="216">
        <v>29655</v>
      </c>
      <c r="G69" s="216">
        <v>38763</v>
      </c>
      <c r="H69" s="215" t="s">
        <v>452</v>
      </c>
      <c r="I69" s="215" t="s">
        <v>453</v>
      </c>
      <c r="J69" s="213" t="s">
        <v>454</v>
      </c>
      <c r="M69" s="213"/>
    </row>
    <row r="70" spans="2:13" x14ac:dyDescent="0.3">
      <c r="B70" s="215" t="s">
        <v>554</v>
      </c>
      <c r="C70" s="215" t="s">
        <v>555</v>
      </c>
      <c r="D70" s="215" t="s">
        <v>446</v>
      </c>
      <c r="E70" s="215">
        <v>25000</v>
      </c>
      <c r="F70" s="216">
        <v>29655</v>
      </c>
      <c r="G70" s="216">
        <v>38763</v>
      </c>
      <c r="H70" s="215" t="s">
        <v>452</v>
      </c>
      <c r="I70" s="215" t="s">
        <v>453</v>
      </c>
      <c r="J70" s="213" t="s">
        <v>454</v>
      </c>
      <c r="M70" s="213"/>
    </row>
    <row r="71" spans="2:13" x14ac:dyDescent="0.3">
      <c r="B71" s="215" t="s">
        <v>556</v>
      </c>
      <c r="C71" s="215" t="s">
        <v>557</v>
      </c>
      <c r="D71" s="215" t="s">
        <v>446</v>
      </c>
      <c r="E71" s="215">
        <v>25000</v>
      </c>
      <c r="F71" s="216">
        <v>30532</v>
      </c>
      <c r="G71" s="216">
        <v>38899</v>
      </c>
      <c r="H71" s="215" t="s">
        <v>452</v>
      </c>
      <c r="I71" s="215" t="s">
        <v>453</v>
      </c>
      <c r="J71" s="213" t="s">
        <v>558</v>
      </c>
      <c r="M71" s="213"/>
    </row>
    <row r="72" spans="2:13" x14ac:dyDescent="0.3">
      <c r="B72" s="215" t="s">
        <v>559</v>
      </c>
      <c r="C72" s="215" t="s">
        <v>560</v>
      </c>
      <c r="D72" s="215" t="s">
        <v>446</v>
      </c>
      <c r="E72" s="215">
        <v>25000</v>
      </c>
      <c r="F72" s="216">
        <v>28731</v>
      </c>
      <c r="G72" s="216">
        <v>38930</v>
      </c>
      <c r="H72" s="215" t="s">
        <v>452</v>
      </c>
      <c r="I72" s="215" t="s">
        <v>453</v>
      </c>
      <c r="J72" s="213" t="s">
        <v>225</v>
      </c>
      <c r="M72" s="213"/>
    </row>
    <row r="73" spans="2:13" x14ac:dyDescent="0.3">
      <c r="B73" s="215" t="s">
        <v>561</v>
      </c>
      <c r="C73" s="215" t="s">
        <v>495</v>
      </c>
      <c r="D73" s="215" t="s">
        <v>451</v>
      </c>
      <c r="E73" s="215">
        <v>25000</v>
      </c>
      <c r="F73" s="216">
        <v>31268</v>
      </c>
      <c r="G73" s="216">
        <v>38933</v>
      </c>
      <c r="H73" s="215" t="s">
        <v>480</v>
      </c>
      <c r="I73" s="215" t="s">
        <v>453</v>
      </c>
      <c r="J73" s="213" t="s">
        <v>343</v>
      </c>
      <c r="M73" s="213"/>
    </row>
    <row r="74" spans="2:13" x14ac:dyDescent="0.3">
      <c r="B74" s="215" t="s">
        <v>562</v>
      </c>
      <c r="C74" s="215" t="s">
        <v>563</v>
      </c>
      <c r="D74" s="215" t="s">
        <v>446</v>
      </c>
      <c r="E74" s="215">
        <v>25000</v>
      </c>
      <c r="F74" s="216">
        <v>29314</v>
      </c>
      <c r="G74" s="216">
        <v>38956</v>
      </c>
      <c r="H74" s="215" t="s">
        <v>468</v>
      </c>
      <c r="I74" s="215" t="s">
        <v>448</v>
      </c>
      <c r="J74" s="215" t="s">
        <v>462</v>
      </c>
      <c r="M74" s="213"/>
    </row>
    <row r="75" spans="2:13" x14ac:dyDescent="0.3">
      <c r="B75" s="215" t="s">
        <v>564</v>
      </c>
      <c r="C75" s="215" t="s">
        <v>484</v>
      </c>
      <c r="D75" s="215" t="s">
        <v>451</v>
      </c>
      <c r="E75" s="215">
        <v>25000</v>
      </c>
      <c r="F75" s="216">
        <v>22479</v>
      </c>
      <c r="G75" s="216">
        <v>38971</v>
      </c>
      <c r="H75" s="215" t="s">
        <v>480</v>
      </c>
      <c r="I75" s="215" t="s">
        <v>453</v>
      </c>
      <c r="J75" s="213" t="s">
        <v>343</v>
      </c>
      <c r="M75" s="213"/>
    </row>
    <row r="76" spans="2:13" x14ac:dyDescent="0.3">
      <c r="B76" s="215" t="s">
        <v>565</v>
      </c>
      <c r="C76" s="215" t="s">
        <v>566</v>
      </c>
      <c r="D76" s="215" t="s">
        <v>451</v>
      </c>
      <c r="E76" s="215">
        <v>25000</v>
      </c>
      <c r="F76" s="216">
        <v>30186</v>
      </c>
      <c r="G76" s="216">
        <v>39034</v>
      </c>
      <c r="H76" s="215" t="s">
        <v>461</v>
      </c>
      <c r="I76" s="215" t="s">
        <v>453</v>
      </c>
      <c r="J76" s="213" t="s">
        <v>343</v>
      </c>
      <c r="M76" s="213"/>
    </row>
    <row r="77" spans="2:13" x14ac:dyDescent="0.3">
      <c r="B77" s="213" t="s">
        <v>567</v>
      </c>
      <c r="C77" s="213" t="s">
        <v>568</v>
      </c>
      <c r="D77" s="215" t="s">
        <v>451</v>
      </c>
      <c r="E77" s="215">
        <v>25000</v>
      </c>
      <c r="F77" s="216">
        <v>26399</v>
      </c>
      <c r="G77" s="216">
        <v>39083</v>
      </c>
      <c r="H77" s="215" t="s">
        <v>452</v>
      </c>
      <c r="I77" s="215" t="s">
        <v>448</v>
      </c>
      <c r="J77" s="213" t="s">
        <v>558</v>
      </c>
      <c r="M77" s="213"/>
    </row>
    <row r="78" spans="2:13" x14ac:dyDescent="0.3">
      <c r="B78" s="215" t="s">
        <v>538</v>
      </c>
      <c r="C78" s="215" t="s">
        <v>569</v>
      </c>
      <c r="D78" s="215" t="s">
        <v>451</v>
      </c>
      <c r="E78" s="215">
        <v>28000</v>
      </c>
      <c r="F78" s="216">
        <v>30417</v>
      </c>
      <c r="G78" s="216">
        <v>39095</v>
      </c>
      <c r="H78" s="215" t="s">
        <v>452</v>
      </c>
      <c r="I78" s="215" t="s">
        <v>453</v>
      </c>
      <c r="J78" s="213" t="s">
        <v>225</v>
      </c>
      <c r="M78" s="213"/>
    </row>
    <row r="79" spans="2:13" x14ac:dyDescent="0.3">
      <c r="B79" s="215" t="s">
        <v>570</v>
      </c>
      <c r="C79" s="215" t="s">
        <v>571</v>
      </c>
      <c r="D79" s="215" t="s">
        <v>446</v>
      </c>
      <c r="E79" s="215">
        <v>28000</v>
      </c>
      <c r="F79" s="216">
        <v>29543</v>
      </c>
      <c r="G79" s="216">
        <v>39095</v>
      </c>
      <c r="H79" s="215" t="s">
        <v>452</v>
      </c>
      <c r="I79" s="215" t="s">
        <v>453</v>
      </c>
      <c r="J79" s="213" t="s">
        <v>558</v>
      </c>
      <c r="M79" s="213"/>
    </row>
    <row r="80" spans="2:13" x14ac:dyDescent="0.3">
      <c r="B80" s="215" t="s">
        <v>572</v>
      </c>
      <c r="C80" s="215" t="s">
        <v>573</v>
      </c>
      <c r="D80" s="215" t="s">
        <v>451</v>
      </c>
      <c r="E80" s="215">
        <v>28000</v>
      </c>
      <c r="F80" s="216">
        <v>29968</v>
      </c>
      <c r="G80" s="216">
        <v>39095</v>
      </c>
      <c r="H80" s="215" t="s">
        <v>452</v>
      </c>
      <c r="I80" s="215" t="s">
        <v>453</v>
      </c>
      <c r="J80" s="213" t="s">
        <v>225</v>
      </c>
      <c r="M80" s="213"/>
    </row>
    <row r="81" spans="2:13" x14ac:dyDescent="0.3">
      <c r="B81" s="215" t="s">
        <v>574</v>
      </c>
      <c r="C81" s="215" t="s">
        <v>575</v>
      </c>
      <c r="D81" s="215" t="s">
        <v>446</v>
      </c>
      <c r="E81" s="215">
        <v>28000</v>
      </c>
      <c r="F81" s="216">
        <v>30976</v>
      </c>
      <c r="G81" s="216">
        <v>39095</v>
      </c>
      <c r="H81" s="215" t="s">
        <v>452</v>
      </c>
      <c r="I81" s="215" t="s">
        <v>448</v>
      </c>
      <c r="J81" s="213" t="s">
        <v>576</v>
      </c>
      <c r="M81" s="213"/>
    </row>
    <row r="82" spans="2:13" x14ac:dyDescent="0.3">
      <c r="B82" s="215" t="s">
        <v>577</v>
      </c>
      <c r="C82" s="215" t="s">
        <v>578</v>
      </c>
      <c r="D82" s="215" t="s">
        <v>451</v>
      </c>
      <c r="E82" s="215">
        <v>28000</v>
      </c>
      <c r="F82" s="216">
        <v>29852</v>
      </c>
      <c r="G82" s="216">
        <v>39095</v>
      </c>
      <c r="H82" s="215" t="s">
        <v>452</v>
      </c>
      <c r="I82" s="215" t="s">
        <v>453</v>
      </c>
      <c r="J82" s="213" t="s">
        <v>576</v>
      </c>
      <c r="M82" s="213"/>
    </row>
    <row r="83" spans="2:13" x14ac:dyDescent="0.3">
      <c r="B83" s="215" t="s">
        <v>579</v>
      </c>
      <c r="C83" s="215" t="s">
        <v>580</v>
      </c>
      <c r="D83" s="215" t="s">
        <v>451</v>
      </c>
      <c r="E83" s="215">
        <v>28000</v>
      </c>
      <c r="F83" s="216">
        <v>27089</v>
      </c>
      <c r="G83" s="216">
        <v>39103</v>
      </c>
      <c r="H83" s="215" t="s">
        <v>534</v>
      </c>
      <c r="I83" s="215" t="s">
        <v>453</v>
      </c>
      <c r="J83" s="213" t="s">
        <v>462</v>
      </c>
      <c r="M83" s="213"/>
    </row>
    <row r="84" spans="2:13" x14ac:dyDescent="0.3">
      <c r="B84" s="215" t="s">
        <v>581</v>
      </c>
      <c r="C84" s="215" t="s">
        <v>582</v>
      </c>
      <c r="D84" s="215" t="s">
        <v>451</v>
      </c>
      <c r="E84" s="215">
        <v>28000</v>
      </c>
      <c r="F84" s="216">
        <v>29504</v>
      </c>
      <c r="G84" s="216">
        <v>39114</v>
      </c>
      <c r="H84" s="215" t="s">
        <v>452</v>
      </c>
      <c r="I84" s="215" t="s">
        <v>453</v>
      </c>
      <c r="J84" s="213" t="s">
        <v>225</v>
      </c>
      <c r="M84" s="213"/>
    </row>
    <row r="85" spans="2:13" x14ac:dyDescent="0.3">
      <c r="B85" s="213" t="s">
        <v>583</v>
      </c>
      <c r="C85" s="213" t="s">
        <v>584</v>
      </c>
      <c r="D85" s="215" t="s">
        <v>451</v>
      </c>
      <c r="E85" s="215">
        <v>28000</v>
      </c>
      <c r="F85" s="216">
        <v>23774</v>
      </c>
      <c r="G85" s="216">
        <v>39123</v>
      </c>
      <c r="H85" s="215" t="s">
        <v>452</v>
      </c>
      <c r="I85" s="215" t="s">
        <v>448</v>
      </c>
      <c r="J85" s="213" t="s">
        <v>585</v>
      </c>
      <c r="M85" s="213"/>
    </row>
    <row r="86" spans="2:13" x14ac:dyDescent="0.3">
      <c r="B86" s="215" t="s">
        <v>586</v>
      </c>
      <c r="C86" s="215" t="s">
        <v>541</v>
      </c>
      <c r="D86" s="215" t="s">
        <v>451</v>
      </c>
      <c r="E86" s="215">
        <v>28000</v>
      </c>
      <c r="F86" s="216">
        <v>29831</v>
      </c>
      <c r="G86" s="216">
        <v>39123</v>
      </c>
      <c r="H86" s="215" t="s">
        <v>452</v>
      </c>
      <c r="I86" s="215" t="s">
        <v>453</v>
      </c>
      <c r="J86" s="213" t="s">
        <v>585</v>
      </c>
      <c r="M86" s="213"/>
    </row>
    <row r="87" spans="2:13" x14ac:dyDescent="0.3">
      <c r="B87" s="215" t="s">
        <v>587</v>
      </c>
      <c r="C87" s="215" t="s">
        <v>588</v>
      </c>
      <c r="D87" s="215" t="s">
        <v>451</v>
      </c>
      <c r="E87" s="215">
        <v>28000</v>
      </c>
      <c r="F87" s="216">
        <v>27511</v>
      </c>
      <c r="G87" s="216">
        <v>39123</v>
      </c>
      <c r="H87" s="215" t="s">
        <v>452</v>
      </c>
      <c r="I87" s="215" t="s">
        <v>453</v>
      </c>
      <c r="J87" s="213" t="s">
        <v>585</v>
      </c>
      <c r="M87" s="213"/>
    </row>
    <row r="88" spans="2:13" x14ac:dyDescent="0.3">
      <c r="B88" s="215" t="s">
        <v>589</v>
      </c>
      <c r="C88" s="215" t="s">
        <v>590</v>
      </c>
      <c r="D88" s="215" t="s">
        <v>446</v>
      </c>
      <c r="E88" s="215">
        <v>28000</v>
      </c>
      <c r="F88" s="216">
        <v>27494</v>
      </c>
      <c r="G88" s="216">
        <v>39152</v>
      </c>
      <c r="H88" s="215" t="s">
        <v>542</v>
      </c>
      <c r="I88" s="215" t="s">
        <v>453</v>
      </c>
      <c r="J88" s="213" t="s">
        <v>225</v>
      </c>
      <c r="M88" s="213"/>
    </row>
    <row r="89" spans="2:13" x14ac:dyDescent="0.3">
      <c r="B89" s="215" t="s">
        <v>591</v>
      </c>
      <c r="C89" s="215" t="s">
        <v>592</v>
      </c>
      <c r="D89" s="215" t="s">
        <v>451</v>
      </c>
      <c r="E89" s="215">
        <v>28000</v>
      </c>
      <c r="F89" s="216">
        <v>30562</v>
      </c>
      <c r="G89" s="216">
        <v>39173</v>
      </c>
      <c r="H89" s="215" t="s">
        <v>468</v>
      </c>
      <c r="I89" s="215" t="s">
        <v>448</v>
      </c>
      <c r="J89" s="213" t="s">
        <v>343</v>
      </c>
      <c r="M89" s="213"/>
    </row>
    <row r="90" spans="2:13" x14ac:dyDescent="0.3">
      <c r="B90" s="213" t="s">
        <v>593</v>
      </c>
      <c r="C90" s="213" t="s">
        <v>594</v>
      </c>
      <c r="D90" s="215" t="s">
        <v>451</v>
      </c>
      <c r="E90" s="215">
        <v>28000</v>
      </c>
      <c r="F90" s="216">
        <v>29723</v>
      </c>
      <c r="G90" s="216">
        <v>39173</v>
      </c>
      <c r="H90" s="215" t="s">
        <v>452</v>
      </c>
      <c r="I90" s="215" t="s">
        <v>453</v>
      </c>
      <c r="J90" s="213" t="s">
        <v>462</v>
      </c>
      <c r="M90" s="213"/>
    </row>
    <row r="91" spans="2:13" x14ac:dyDescent="0.3">
      <c r="B91" s="213" t="s">
        <v>595</v>
      </c>
      <c r="C91" s="213" t="s">
        <v>596</v>
      </c>
      <c r="D91" s="215" t="s">
        <v>446</v>
      </c>
      <c r="E91" s="215">
        <v>28000</v>
      </c>
      <c r="F91" s="216">
        <v>29312</v>
      </c>
      <c r="G91" s="216">
        <v>39173</v>
      </c>
      <c r="H91" s="215" t="s">
        <v>452</v>
      </c>
      <c r="I91" s="215" t="s">
        <v>453</v>
      </c>
      <c r="J91" s="213" t="s">
        <v>462</v>
      </c>
      <c r="M91" s="213"/>
    </row>
    <row r="92" spans="2:13" x14ac:dyDescent="0.3">
      <c r="B92" s="215" t="s">
        <v>597</v>
      </c>
      <c r="C92" s="215" t="s">
        <v>598</v>
      </c>
      <c r="D92" s="215" t="s">
        <v>451</v>
      </c>
      <c r="E92" s="215">
        <v>28000</v>
      </c>
      <c r="F92" s="216">
        <v>29817</v>
      </c>
      <c r="G92" s="216">
        <v>39173</v>
      </c>
      <c r="H92" s="215" t="s">
        <v>452</v>
      </c>
      <c r="I92" s="215" t="s">
        <v>453</v>
      </c>
      <c r="J92" s="213" t="s">
        <v>585</v>
      </c>
      <c r="M92" s="213"/>
    </row>
    <row r="93" spans="2:13" x14ac:dyDescent="0.3">
      <c r="B93" s="213" t="s">
        <v>599</v>
      </c>
      <c r="C93" s="213" t="s">
        <v>600</v>
      </c>
      <c r="D93" s="215" t="s">
        <v>446</v>
      </c>
      <c r="E93" s="215">
        <v>28000</v>
      </c>
      <c r="F93" s="216">
        <v>30790</v>
      </c>
      <c r="G93" s="216">
        <v>39173</v>
      </c>
      <c r="H93" s="215" t="s">
        <v>473</v>
      </c>
      <c r="I93" s="215" t="s">
        <v>448</v>
      </c>
      <c r="J93" s="213" t="s">
        <v>225</v>
      </c>
      <c r="M93" s="213"/>
    </row>
    <row r="94" spans="2:13" x14ac:dyDescent="0.3">
      <c r="B94" s="215" t="s">
        <v>537</v>
      </c>
      <c r="C94" s="215" t="s">
        <v>601</v>
      </c>
      <c r="D94" s="215" t="s">
        <v>451</v>
      </c>
      <c r="E94" s="215">
        <v>28000</v>
      </c>
      <c r="F94" s="216">
        <v>31244</v>
      </c>
      <c r="G94" s="216">
        <v>39222</v>
      </c>
      <c r="H94" s="215" t="s">
        <v>452</v>
      </c>
      <c r="I94" s="215" t="s">
        <v>453</v>
      </c>
      <c r="J94" s="213" t="s">
        <v>343</v>
      </c>
      <c r="M94" s="213"/>
    </row>
    <row r="95" spans="2:13" x14ac:dyDescent="0.3">
      <c r="B95" s="213" t="s">
        <v>602</v>
      </c>
      <c r="C95" s="213" t="s">
        <v>603</v>
      </c>
      <c r="D95" s="215" t="s">
        <v>446</v>
      </c>
      <c r="E95" s="215">
        <v>28000</v>
      </c>
      <c r="F95" s="216">
        <v>27910</v>
      </c>
      <c r="G95" s="216">
        <v>39223</v>
      </c>
      <c r="H95" s="215" t="s">
        <v>542</v>
      </c>
      <c r="I95" s="215" t="s">
        <v>453</v>
      </c>
      <c r="J95" s="213" t="s">
        <v>462</v>
      </c>
      <c r="M95" s="213"/>
    </row>
    <row r="96" spans="2:13" x14ac:dyDescent="0.3">
      <c r="B96" s="215" t="s">
        <v>604</v>
      </c>
      <c r="C96" s="215" t="s">
        <v>486</v>
      </c>
      <c r="D96" s="215" t="s">
        <v>451</v>
      </c>
      <c r="E96" s="215">
        <v>28000</v>
      </c>
      <c r="F96" s="216">
        <v>31435</v>
      </c>
      <c r="G96" s="216">
        <v>39233</v>
      </c>
      <c r="H96" s="215" t="s">
        <v>480</v>
      </c>
      <c r="I96" s="215" t="s">
        <v>453</v>
      </c>
      <c r="J96" s="213" t="s">
        <v>343</v>
      </c>
      <c r="M96" s="213"/>
    </row>
    <row r="97" spans="2:13" x14ac:dyDescent="0.3">
      <c r="B97" s="215" t="s">
        <v>605</v>
      </c>
      <c r="C97" s="215" t="s">
        <v>606</v>
      </c>
      <c r="D97" s="215" t="s">
        <v>451</v>
      </c>
      <c r="E97" s="215">
        <v>28000</v>
      </c>
      <c r="F97" s="216">
        <v>26221</v>
      </c>
      <c r="G97" s="216">
        <v>39234</v>
      </c>
      <c r="H97" s="215" t="s">
        <v>480</v>
      </c>
      <c r="I97" s="215" t="s">
        <v>453</v>
      </c>
      <c r="J97" s="213" t="s">
        <v>343</v>
      </c>
      <c r="M97" s="213"/>
    </row>
    <row r="98" spans="2:13" x14ac:dyDescent="0.3">
      <c r="B98" s="215" t="s">
        <v>607</v>
      </c>
      <c r="C98" s="215" t="s">
        <v>486</v>
      </c>
      <c r="D98" s="215" t="s">
        <v>451</v>
      </c>
      <c r="E98" s="215">
        <v>28000</v>
      </c>
      <c r="F98" s="216">
        <v>27747</v>
      </c>
      <c r="G98" s="216">
        <v>39236</v>
      </c>
      <c r="H98" s="215" t="s">
        <v>452</v>
      </c>
      <c r="I98" s="215" t="s">
        <v>453</v>
      </c>
      <c r="J98" s="213" t="s">
        <v>343</v>
      </c>
      <c r="M98" s="213"/>
    </row>
    <row r="99" spans="2:13" x14ac:dyDescent="0.3">
      <c r="B99" s="215" t="s">
        <v>539</v>
      </c>
      <c r="C99" s="215" t="s">
        <v>608</v>
      </c>
      <c r="D99" s="215" t="s">
        <v>451</v>
      </c>
      <c r="E99" s="215">
        <v>28000</v>
      </c>
      <c r="F99" s="216">
        <v>28807</v>
      </c>
      <c r="G99" s="216">
        <v>39250</v>
      </c>
      <c r="H99" s="215" t="s">
        <v>480</v>
      </c>
      <c r="I99" s="215" t="s">
        <v>453</v>
      </c>
      <c r="J99" s="213" t="s">
        <v>343</v>
      </c>
      <c r="M99" s="213"/>
    </row>
    <row r="100" spans="2:13" x14ac:dyDescent="0.3">
      <c r="B100" s="213" t="s">
        <v>609</v>
      </c>
      <c r="C100" s="213" t="s">
        <v>610</v>
      </c>
      <c r="D100" s="215" t="s">
        <v>446</v>
      </c>
      <c r="E100" s="215">
        <v>28000</v>
      </c>
      <c r="F100" s="216">
        <v>28429</v>
      </c>
      <c r="G100" s="216">
        <v>39295</v>
      </c>
      <c r="H100" s="215" t="s">
        <v>542</v>
      </c>
      <c r="I100" s="215" t="s">
        <v>448</v>
      </c>
      <c r="J100" s="213" t="s">
        <v>462</v>
      </c>
      <c r="M100" s="213"/>
    </row>
    <row r="101" spans="2:13" x14ac:dyDescent="0.3">
      <c r="B101" s="215" t="s">
        <v>611</v>
      </c>
      <c r="C101" s="215" t="s">
        <v>612</v>
      </c>
      <c r="D101" s="215" t="s">
        <v>451</v>
      </c>
      <c r="E101" s="215">
        <v>28000</v>
      </c>
      <c r="F101" s="216">
        <v>28056</v>
      </c>
      <c r="G101" s="216">
        <v>39316</v>
      </c>
      <c r="H101" s="215" t="s">
        <v>480</v>
      </c>
      <c r="I101" s="215" t="s">
        <v>453</v>
      </c>
      <c r="J101" s="213" t="s">
        <v>343</v>
      </c>
      <c r="M101" s="213"/>
    </row>
    <row r="102" spans="2:13" x14ac:dyDescent="0.3">
      <c r="B102" s="215" t="s">
        <v>613</v>
      </c>
      <c r="C102" s="215" t="s">
        <v>463</v>
      </c>
      <c r="D102" s="215" t="s">
        <v>451</v>
      </c>
      <c r="E102" s="215">
        <v>28000</v>
      </c>
      <c r="F102" s="216">
        <v>26698</v>
      </c>
      <c r="G102" s="216">
        <v>39370</v>
      </c>
      <c r="H102" s="215" t="s">
        <v>468</v>
      </c>
      <c r="I102" s="215" t="s">
        <v>453</v>
      </c>
      <c r="J102" s="213" t="s">
        <v>343</v>
      </c>
      <c r="M102" s="213"/>
    </row>
    <row r="103" spans="2:13" x14ac:dyDescent="0.3">
      <c r="B103" s="215" t="s">
        <v>614</v>
      </c>
      <c r="C103" s="215" t="s">
        <v>615</v>
      </c>
      <c r="D103" s="215" t="s">
        <v>451</v>
      </c>
      <c r="E103" s="215">
        <v>28000</v>
      </c>
      <c r="F103" s="216">
        <v>27773</v>
      </c>
      <c r="G103" s="216">
        <v>39390</v>
      </c>
      <c r="H103" s="215" t="s">
        <v>452</v>
      </c>
      <c r="I103" s="215" t="s">
        <v>453</v>
      </c>
      <c r="J103" s="213" t="s">
        <v>225</v>
      </c>
      <c r="M103" s="213"/>
    </row>
    <row r="104" spans="2:13" x14ac:dyDescent="0.3">
      <c r="B104" s="215" t="s">
        <v>604</v>
      </c>
      <c r="C104" s="215" t="s">
        <v>616</v>
      </c>
      <c r="D104" s="215" t="s">
        <v>451</v>
      </c>
      <c r="E104" s="215">
        <v>28000</v>
      </c>
      <c r="F104" s="216">
        <v>30633</v>
      </c>
      <c r="G104" s="216">
        <v>39417</v>
      </c>
      <c r="H104" s="215" t="s">
        <v>452</v>
      </c>
      <c r="I104" s="215" t="s">
        <v>453</v>
      </c>
      <c r="J104" s="213" t="s">
        <v>543</v>
      </c>
      <c r="M104" s="213"/>
    </row>
    <row r="105" spans="2:13" x14ac:dyDescent="0.3">
      <c r="B105" s="215" t="s">
        <v>516</v>
      </c>
      <c r="C105" s="215" t="s">
        <v>617</v>
      </c>
      <c r="D105" s="215" t="s">
        <v>451</v>
      </c>
      <c r="E105" s="215">
        <v>50000</v>
      </c>
      <c r="F105" s="216">
        <v>30560</v>
      </c>
      <c r="G105" s="216">
        <v>39417</v>
      </c>
      <c r="H105" s="215" t="s">
        <v>452</v>
      </c>
      <c r="I105" s="215" t="s">
        <v>453</v>
      </c>
      <c r="J105" s="213" t="s">
        <v>543</v>
      </c>
      <c r="M105" s="213"/>
    </row>
    <row r="106" spans="2:13" x14ac:dyDescent="0.3">
      <c r="B106" s="215" t="s">
        <v>618</v>
      </c>
      <c r="C106" s="215" t="s">
        <v>619</v>
      </c>
      <c r="D106" s="215" t="s">
        <v>451</v>
      </c>
      <c r="E106" s="215">
        <v>50000</v>
      </c>
      <c r="F106" s="216">
        <v>30002</v>
      </c>
      <c r="G106" s="216">
        <v>39421</v>
      </c>
      <c r="H106" s="215" t="s">
        <v>452</v>
      </c>
      <c r="I106" s="215" t="s">
        <v>453</v>
      </c>
      <c r="J106" s="213" t="s">
        <v>543</v>
      </c>
      <c r="M106" s="213"/>
    </row>
    <row r="107" spans="2:13" x14ac:dyDescent="0.3">
      <c r="B107" s="215" t="s">
        <v>620</v>
      </c>
      <c r="C107" s="215" t="s">
        <v>621</v>
      </c>
      <c r="D107" s="215" t="s">
        <v>451</v>
      </c>
      <c r="E107" s="215">
        <v>50000</v>
      </c>
      <c r="F107" s="216">
        <v>29654</v>
      </c>
      <c r="G107" s="216">
        <v>39448</v>
      </c>
      <c r="H107" s="215" t="s">
        <v>452</v>
      </c>
      <c r="I107" s="215" t="s">
        <v>453</v>
      </c>
      <c r="J107" s="213" t="s">
        <v>343</v>
      </c>
      <c r="M107" s="213"/>
    </row>
    <row r="108" spans="2:13" x14ac:dyDescent="0.3">
      <c r="B108" s="215" t="s">
        <v>622</v>
      </c>
      <c r="C108" s="215" t="s">
        <v>623</v>
      </c>
      <c r="D108" s="215" t="s">
        <v>451</v>
      </c>
      <c r="E108" s="215">
        <v>50000</v>
      </c>
      <c r="F108" s="216">
        <v>28777</v>
      </c>
      <c r="G108" s="216">
        <v>39466</v>
      </c>
      <c r="H108" s="215" t="s">
        <v>452</v>
      </c>
      <c r="I108" s="215" t="s">
        <v>453</v>
      </c>
      <c r="J108" s="213" t="s">
        <v>343</v>
      </c>
      <c r="M108" s="213"/>
    </row>
    <row r="109" spans="2:13" x14ac:dyDescent="0.3">
      <c r="B109" s="215" t="s">
        <v>624</v>
      </c>
      <c r="C109" s="215" t="s">
        <v>625</v>
      </c>
      <c r="D109" s="215" t="s">
        <v>451</v>
      </c>
      <c r="E109" s="215">
        <v>50000</v>
      </c>
      <c r="F109" s="216">
        <v>26703</v>
      </c>
      <c r="G109" s="216">
        <v>39466</v>
      </c>
      <c r="H109" s="215" t="s">
        <v>452</v>
      </c>
      <c r="I109" s="215" t="s">
        <v>453</v>
      </c>
      <c r="J109" s="213" t="s">
        <v>543</v>
      </c>
      <c r="M109" s="213"/>
    </row>
    <row r="110" spans="2:13" x14ac:dyDescent="0.3">
      <c r="B110" s="215" t="s">
        <v>626</v>
      </c>
      <c r="C110" s="215" t="s">
        <v>627</v>
      </c>
      <c r="D110" s="215" t="s">
        <v>451</v>
      </c>
      <c r="E110" s="215">
        <v>50000</v>
      </c>
      <c r="F110" s="216">
        <v>29134</v>
      </c>
      <c r="G110" s="216">
        <v>39466</v>
      </c>
      <c r="H110" s="215" t="s">
        <v>452</v>
      </c>
      <c r="I110" s="215" t="s">
        <v>453</v>
      </c>
      <c r="J110" s="213" t="s">
        <v>343</v>
      </c>
      <c r="M110" s="213"/>
    </row>
    <row r="111" spans="2:13" x14ac:dyDescent="0.3">
      <c r="B111" s="213" t="s">
        <v>628</v>
      </c>
      <c r="C111" s="213" t="s">
        <v>629</v>
      </c>
      <c r="D111" s="215" t="s">
        <v>451</v>
      </c>
      <c r="E111" s="215">
        <v>50000</v>
      </c>
      <c r="F111" s="216">
        <v>28508</v>
      </c>
      <c r="G111" s="216">
        <v>39466</v>
      </c>
      <c r="H111" s="215" t="s">
        <v>452</v>
      </c>
      <c r="I111" s="215" t="s">
        <v>453</v>
      </c>
      <c r="J111" s="213" t="s">
        <v>225</v>
      </c>
      <c r="M111" s="213"/>
    </row>
    <row r="112" spans="2:13" x14ac:dyDescent="0.3">
      <c r="B112" s="215" t="s">
        <v>630</v>
      </c>
      <c r="C112" s="215" t="s">
        <v>631</v>
      </c>
      <c r="D112" s="215" t="s">
        <v>451</v>
      </c>
      <c r="E112" s="215">
        <v>50000</v>
      </c>
      <c r="F112" s="216">
        <v>30418</v>
      </c>
      <c r="G112" s="216">
        <v>39466</v>
      </c>
      <c r="H112" s="215" t="s">
        <v>452</v>
      </c>
      <c r="I112" s="215" t="s">
        <v>453</v>
      </c>
      <c r="J112" s="213" t="s">
        <v>543</v>
      </c>
      <c r="M112" s="213"/>
    </row>
    <row r="113" spans="2:13" x14ac:dyDescent="0.3">
      <c r="B113" s="215" t="s">
        <v>632</v>
      </c>
      <c r="C113" s="215" t="s">
        <v>633</v>
      </c>
      <c r="D113" s="215" t="s">
        <v>446</v>
      </c>
      <c r="E113" s="215">
        <v>50000</v>
      </c>
      <c r="F113" s="216">
        <v>31122</v>
      </c>
      <c r="G113" s="216">
        <v>39466</v>
      </c>
      <c r="H113" s="215" t="s">
        <v>542</v>
      </c>
      <c r="I113" s="215" t="s">
        <v>453</v>
      </c>
      <c r="J113" s="213" t="s">
        <v>462</v>
      </c>
      <c r="M113" s="213"/>
    </row>
    <row r="114" spans="2:13" x14ac:dyDescent="0.3">
      <c r="B114" s="215" t="s">
        <v>634</v>
      </c>
      <c r="C114" s="215" t="s">
        <v>635</v>
      </c>
      <c r="D114" s="215" t="s">
        <v>451</v>
      </c>
      <c r="E114" s="215">
        <v>50000</v>
      </c>
      <c r="F114" s="216">
        <v>27917</v>
      </c>
      <c r="G114" s="216">
        <v>39466</v>
      </c>
      <c r="H114" s="215" t="s">
        <v>480</v>
      </c>
      <c r="I114" s="215" t="s">
        <v>453</v>
      </c>
      <c r="J114" s="213" t="s">
        <v>343</v>
      </c>
      <c r="M114" s="213"/>
    </row>
    <row r="115" spans="2:13" x14ac:dyDescent="0.3">
      <c r="B115" s="213" t="s">
        <v>636</v>
      </c>
      <c r="C115" s="213" t="s">
        <v>637</v>
      </c>
      <c r="D115" s="215" t="s">
        <v>446</v>
      </c>
      <c r="E115" s="215">
        <v>50000</v>
      </c>
      <c r="F115" s="216">
        <v>27896</v>
      </c>
      <c r="G115" s="216">
        <v>39467</v>
      </c>
      <c r="H115" s="215" t="s">
        <v>452</v>
      </c>
      <c r="I115" s="215" t="s">
        <v>453</v>
      </c>
      <c r="J115" s="213" t="s">
        <v>462</v>
      </c>
      <c r="M115" s="213"/>
    </row>
    <row r="116" spans="2:13" x14ac:dyDescent="0.3">
      <c r="B116" s="215" t="s">
        <v>638</v>
      </c>
      <c r="C116" s="215" t="s">
        <v>639</v>
      </c>
      <c r="D116" s="215" t="s">
        <v>451</v>
      </c>
      <c r="E116" s="215">
        <v>50000</v>
      </c>
      <c r="F116" s="216">
        <v>24143</v>
      </c>
      <c r="G116" s="216">
        <v>39484</v>
      </c>
      <c r="H116" s="215" t="s">
        <v>480</v>
      </c>
      <c r="I116" s="215" t="s">
        <v>453</v>
      </c>
      <c r="J116" s="213" t="s">
        <v>343</v>
      </c>
      <c r="M116" s="213"/>
    </row>
    <row r="117" spans="2:13" x14ac:dyDescent="0.3">
      <c r="B117" s="215" t="s">
        <v>640</v>
      </c>
      <c r="C117" s="215" t="s">
        <v>641</v>
      </c>
      <c r="D117" s="215" t="s">
        <v>451</v>
      </c>
      <c r="E117" s="215">
        <v>50000</v>
      </c>
      <c r="F117" s="216">
        <v>29074</v>
      </c>
      <c r="G117" s="216">
        <v>39508</v>
      </c>
      <c r="H117" s="215" t="s">
        <v>480</v>
      </c>
      <c r="I117" s="215" t="s">
        <v>453</v>
      </c>
      <c r="J117" s="213" t="s">
        <v>462</v>
      </c>
      <c r="M117" s="213"/>
    </row>
    <row r="118" spans="2:13" x14ac:dyDescent="0.3">
      <c r="B118" s="213" t="s">
        <v>642</v>
      </c>
      <c r="C118" s="213" t="s">
        <v>643</v>
      </c>
      <c r="D118" s="215" t="s">
        <v>446</v>
      </c>
      <c r="E118" s="215">
        <v>50000</v>
      </c>
      <c r="F118" s="216">
        <v>27765</v>
      </c>
      <c r="G118" s="216">
        <v>39531</v>
      </c>
      <c r="H118" s="215" t="s">
        <v>452</v>
      </c>
      <c r="I118" s="215" t="s">
        <v>453</v>
      </c>
      <c r="J118" s="213" t="s">
        <v>462</v>
      </c>
      <c r="M118" s="213"/>
    </row>
    <row r="119" spans="2:13" x14ac:dyDescent="0.3">
      <c r="B119" s="215" t="s">
        <v>644</v>
      </c>
      <c r="C119" s="215" t="s">
        <v>601</v>
      </c>
      <c r="D119" s="215" t="s">
        <v>451</v>
      </c>
      <c r="E119" s="215">
        <v>50000</v>
      </c>
      <c r="F119" s="216">
        <v>29221</v>
      </c>
      <c r="G119" s="216">
        <v>39544</v>
      </c>
      <c r="H119" s="215" t="s">
        <v>480</v>
      </c>
      <c r="I119" s="215" t="s">
        <v>453</v>
      </c>
      <c r="J119" s="213" t="s">
        <v>462</v>
      </c>
      <c r="M119" s="213"/>
    </row>
    <row r="120" spans="2:13" x14ac:dyDescent="0.3">
      <c r="B120" s="215" t="s">
        <v>550</v>
      </c>
      <c r="C120" s="215" t="s">
        <v>613</v>
      </c>
      <c r="D120" s="215" t="s">
        <v>451</v>
      </c>
      <c r="E120" s="215">
        <v>50000</v>
      </c>
      <c r="F120" s="216">
        <v>29292</v>
      </c>
      <c r="G120" s="216">
        <v>39544</v>
      </c>
      <c r="H120" s="215" t="s">
        <v>480</v>
      </c>
      <c r="I120" s="215" t="s">
        <v>448</v>
      </c>
      <c r="J120" s="213" t="s">
        <v>462</v>
      </c>
      <c r="M120" s="213"/>
    </row>
    <row r="121" spans="2:13" x14ac:dyDescent="0.3">
      <c r="B121" s="215" t="s">
        <v>530</v>
      </c>
      <c r="C121" s="215" t="s">
        <v>645</v>
      </c>
      <c r="D121" s="215" t="s">
        <v>451</v>
      </c>
      <c r="E121" s="215">
        <v>50000</v>
      </c>
      <c r="F121" s="216">
        <v>30674</v>
      </c>
      <c r="G121" s="216">
        <v>39621</v>
      </c>
      <c r="H121" s="215" t="s">
        <v>452</v>
      </c>
      <c r="I121" s="215" t="s">
        <v>453</v>
      </c>
      <c r="J121" s="215" t="s">
        <v>225</v>
      </c>
      <c r="M121" s="213"/>
    </row>
    <row r="122" spans="2:13" x14ac:dyDescent="0.3">
      <c r="B122" s="213" t="s">
        <v>646</v>
      </c>
      <c r="C122" s="213" t="s">
        <v>647</v>
      </c>
      <c r="D122" s="215" t="s">
        <v>451</v>
      </c>
      <c r="E122" s="215">
        <v>50000</v>
      </c>
      <c r="F122" s="216">
        <v>31276</v>
      </c>
      <c r="G122" s="216">
        <v>39621</v>
      </c>
      <c r="H122" s="215" t="s">
        <v>452</v>
      </c>
      <c r="I122" s="215" t="s">
        <v>453</v>
      </c>
      <c r="J122" s="213" t="s">
        <v>462</v>
      </c>
      <c r="M122" s="213"/>
    </row>
    <row r="123" spans="2:13" x14ac:dyDescent="0.3">
      <c r="B123" s="215" t="s">
        <v>648</v>
      </c>
      <c r="C123" s="215" t="s">
        <v>649</v>
      </c>
      <c r="D123" s="215" t="s">
        <v>451</v>
      </c>
      <c r="E123" s="215">
        <v>50000</v>
      </c>
      <c r="F123" s="216">
        <v>29595</v>
      </c>
      <c r="G123" s="216">
        <v>39644</v>
      </c>
      <c r="H123" s="215" t="s">
        <v>480</v>
      </c>
      <c r="I123" s="215" t="s">
        <v>453</v>
      </c>
      <c r="J123" s="213" t="s">
        <v>343</v>
      </c>
      <c r="M123" s="213"/>
    </row>
    <row r="124" spans="2:13" x14ac:dyDescent="0.3">
      <c r="B124" s="215" t="s">
        <v>650</v>
      </c>
      <c r="C124" s="215" t="s">
        <v>651</v>
      </c>
      <c r="D124" s="215" t="s">
        <v>451</v>
      </c>
      <c r="E124" s="215">
        <v>50000</v>
      </c>
      <c r="F124" s="216">
        <v>28418</v>
      </c>
      <c r="G124" s="216">
        <v>39684</v>
      </c>
      <c r="H124" s="215" t="s">
        <v>480</v>
      </c>
      <c r="I124" s="215" t="s">
        <v>453</v>
      </c>
      <c r="J124" s="213" t="s">
        <v>343</v>
      </c>
      <c r="M124" s="213"/>
    </row>
    <row r="125" spans="2:13" x14ac:dyDescent="0.3">
      <c r="B125" s="215" t="s">
        <v>652</v>
      </c>
      <c r="C125" s="215" t="s">
        <v>653</v>
      </c>
      <c r="D125" s="215" t="s">
        <v>451</v>
      </c>
      <c r="E125" s="215">
        <v>50000</v>
      </c>
      <c r="F125" s="216">
        <v>29511</v>
      </c>
      <c r="G125" s="216">
        <v>39692</v>
      </c>
      <c r="H125" s="215" t="s">
        <v>534</v>
      </c>
      <c r="I125" s="215" t="s">
        <v>453</v>
      </c>
      <c r="J125" s="213" t="s">
        <v>462</v>
      </c>
      <c r="M125" s="213"/>
    </row>
    <row r="126" spans="2:13" x14ac:dyDescent="0.3">
      <c r="B126" s="213" t="s">
        <v>654</v>
      </c>
      <c r="C126" s="213" t="s">
        <v>545</v>
      </c>
      <c r="D126" s="215" t="s">
        <v>446</v>
      </c>
      <c r="E126" s="215">
        <v>50000</v>
      </c>
      <c r="F126" s="216">
        <v>28392</v>
      </c>
      <c r="G126" s="216">
        <v>39698</v>
      </c>
      <c r="H126" s="215" t="s">
        <v>480</v>
      </c>
      <c r="I126" s="215" t="s">
        <v>448</v>
      </c>
      <c r="J126" s="213" t="s">
        <v>462</v>
      </c>
      <c r="M126" s="213"/>
    </row>
    <row r="127" spans="2:13" x14ac:dyDescent="0.3">
      <c r="B127" s="215" t="s">
        <v>655</v>
      </c>
      <c r="C127" s="215" t="s">
        <v>560</v>
      </c>
      <c r="D127" s="215" t="s">
        <v>451</v>
      </c>
      <c r="E127" s="215">
        <v>50000</v>
      </c>
      <c r="F127" s="216">
        <v>28703</v>
      </c>
      <c r="G127" s="216">
        <v>39698</v>
      </c>
      <c r="H127" s="215" t="s">
        <v>480</v>
      </c>
      <c r="I127" s="215" t="s">
        <v>453</v>
      </c>
      <c r="J127" s="213" t="s">
        <v>343</v>
      </c>
      <c r="M127" s="213"/>
    </row>
    <row r="128" spans="2:13" x14ac:dyDescent="0.3">
      <c r="B128" s="215" t="s">
        <v>656</v>
      </c>
      <c r="C128" s="215" t="s">
        <v>657</v>
      </c>
      <c r="D128" s="215" t="s">
        <v>451</v>
      </c>
      <c r="E128" s="215">
        <v>50000</v>
      </c>
      <c r="F128" s="216">
        <v>26520</v>
      </c>
      <c r="G128" s="216">
        <v>39726</v>
      </c>
      <c r="H128" s="215" t="s">
        <v>480</v>
      </c>
      <c r="I128" s="215" t="s">
        <v>453</v>
      </c>
      <c r="J128" s="213" t="s">
        <v>462</v>
      </c>
      <c r="M128" s="213"/>
    </row>
    <row r="129" spans="2:13" x14ac:dyDescent="0.3">
      <c r="B129" s="213" t="s">
        <v>658</v>
      </c>
      <c r="C129" s="213" t="s">
        <v>659</v>
      </c>
      <c r="D129" s="215" t="s">
        <v>451</v>
      </c>
      <c r="E129" s="215">
        <v>50000</v>
      </c>
      <c r="F129" s="216">
        <v>28965</v>
      </c>
      <c r="G129" s="216">
        <v>39736</v>
      </c>
      <c r="H129" s="215" t="s">
        <v>480</v>
      </c>
      <c r="I129" s="215" t="s">
        <v>453</v>
      </c>
      <c r="J129" s="213" t="s">
        <v>462</v>
      </c>
      <c r="M129" s="213"/>
    </row>
    <row r="130" spans="2:13" x14ac:dyDescent="0.3">
      <c r="B130" s="213" t="s">
        <v>660</v>
      </c>
      <c r="C130" s="213" t="s">
        <v>661</v>
      </c>
      <c r="D130" s="215" t="s">
        <v>446</v>
      </c>
      <c r="E130" s="215">
        <v>50000</v>
      </c>
      <c r="F130" s="216">
        <v>28032</v>
      </c>
      <c r="G130" s="216">
        <v>39761</v>
      </c>
      <c r="H130" s="215" t="s">
        <v>480</v>
      </c>
      <c r="I130" s="215" t="s">
        <v>453</v>
      </c>
      <c r="J130" s="213" t="s">
        <v>462</v>
      </c>
      <c r="M130" s="213"/>
    </row>
    <row r="131" spans="2:13" x14ac:dyDescent="0.3">
      <c r="B131" s="215" t="s">
        <v>662</v>
      </c>
      <c r="C131" s="215" t="s">
        <v>663</v>
      </c>
      <c r="D131" s="215" t="s">
        <v>451</v>
      </c>
      <c r="E131" s="215">
        <v>50000</v>
      </c>
      <c r="F131" s="216">
        <v>28129</v>
      </c>
      <c r="G131" s="216">
        <v>39783</v>
      </c>
      <c r="H131" s="215" t="s">
        <v>480</v>
      </c>
      <c r="I131" s="215" t="s">
        <v>453</v>
      </c>
      <c r="J131" s="213" t="s">
        <v>343</v>
      </c>
      <c r="M131" s="213"/>
    </row>
    <row r="132" spans="2:13" x14ac:dyDescent="0.3">
      <c r="B132" s="215" t="s">
        <v>664</v>
      </c>
      <c r="C132" s="215" t="s">
        <v>665</v>
      </c>
      <c r="D132" s="215" t="s">
        <v>451</v>
      </c>
      <c r="E132" s="215">
        <v>50000</v>
      </c>
      <c r="F132" s="216">
        <v>29130</v>
      </c>
      <c r="G132" s="216">
        <v>39792</v>
      </c>
      <c r="H132" s="215" t="s">
        <v>534</v>
      </c>
      <c r="I132" s="215" t="s">
        <v>453</v>
      </c>
      <c r="J132" s="213" t="s">
        <v>462</v>
      </c>
      <c r="M132" s="213"/>
    </row>
    <row r="133" spans="2:13" x14ac:dyDescent="0.3">
      <c r="B133" s="215" t="s">
        <v>666</v>
      </c>
      <c r="C133" s="215" t="s">
        <v>667</v>
      </c>
      <c r="D133" s="215" t="s">
        <v>451</v>
      </c>
      <c r="E133" s="215">
        <v>50000</v>
      </c>
      <c r="F133" s="216">
        <v>27803</v>
      </c>
      <c r="G133" s="216">
        <v>39814</v>
      </c>
      <c r="H133" s="215" t="s">
        <v>480</v>
      </c>
      <c r="I133" s="215" t="s">
        <v>453</v>
      </c>
      <c r="J133" s="213" t="s">
        <v>462</v>
      </c>
      <c r="M133" s="213"/>
    </row>
    <row r="134" spans="2:13" x14ac:dyDescent="0.3">
      <c r="B134" s="215" t="s">
        <v>668</v>
      </c>
      <c r="C134" s="215" t="s">
        <v>669</v>
      </c>
      <c r="D134" s="215" t="s">
        <v>451</v>
      </c>
      <c r="E134" s="215">
        <v>50000</v>
      </c>
      <c r="F134" s="216">
        <v>27995</v>
      </c>
      <c r="G134" s="216">
        <v>39814</v>
      </c>
      <c r="H134" s="215" t="s">
        <v>480</v>
      </c>
      <c r="I134" s="215" t="s">
        <v>453</v>
      </c>
      <c r="J134" s="213" t="s">
        <v>462</v>
      </c>
      <c r="M134" s="213"/>
    </row>
    <row r="135" spans="2:13" x14ac:dyDescent="0.3">
      <c r="B135" s="215" t="s">
        <v>487</v>
      </c>
      <c r="C135" s="215" t="s">
        <v>488</v>
      </c>
      <c r="D135" s="215" t="s">
        <v>451</v>
      </c>
      <c r="E135" s="215">
        <v>50000</v>
      </c>
      <c r="F135" s="216">
        <v>28004</v>
      </c>
      <c r="G135" s="216">
        <v>39833</v>
      </c>
      <c r="H135" s="215" t="s">
        <v>534</v>
      </c>
      <c r="I135" s="215" t="s">
        <v>453</v>
      </c>
      <c r="J135" s="213" t="s">
        <v>462</v>
      </c>
      <c r="M135" s="213"/>
    </row>
    <row r="136" spans="2:13" x14ac:dyDescent="0.3">
      <c r="B136" s="213" t="s">
        <v>670</v>
      </c>
      <c r="C136" s="213" t="s">
        <v>671</v>
      </c>
      <c r="D136" s="215" t="s">
        <v>451</v>
      </c>
      <c r="E136" s="215">
        <v>50000</v>
      </c>
      <c r="F136" s="216">
        <v>31060</v>
      </c>
      <c r="G136" s="216">
        <v>39845</v>
      </c>
      <c r="H136" s="215" t="s">
        <v>480</v>
      </c>
      <c r="I136" s="215" t="s">
        <v>453</v>
      </c>
      <c r="J136" s="213" t="s">
        <v>462</v>
      </c>
      <c r="M136" s="213"/>
    </row>
    <row r="137" spans="2:13" x14ac:dyDescent="0.3">
      <c r="B137" s="215" t="s">
        <v>672</v>
      </c>
      <c r="C137" s="215" t="s">
        <v>673</v>
      </c>
      <c r="D137" s="215" t="s">
        <v>451</v>
      </c>
      <c r="E137" s="215">
        <v>50000</v>
      </c>
      <c r="F137" s="216">
        <v>31280</v>
      </c>
      <c r="G137" s="216">
        <v>39845</v>
      </c>
      <c r="H137" s="215" t="s">
        <v>480</v>
      </c>
      <c r="I137" s="215" t="s">
        <v>453</v>
      </c>
      <c r="J137" s="213" t="s">
        <v>343</v>
      </c>
      <c r="M137" s="213"/>
    </row>
    <row r="138" spans="2:13" x14ac:dyDescent="0.3">
      <c r="B138" s="215" t="s">
        <v>674</v>
      </c>
      <c r="C138" s="215" t="s">
        <v>675</v>
      </c>
      <c r="D138" s="215" t="s">
        <v>451</v>
      </c>
      <c r="E138" s="215">
        <v>50000</v>
      </c>
      <c r="F138" s="216">
        <v>30682</v>
      </c>
      <c r="G138" s="216">
        <v>39845</v>
      </c>
      <c r="H138" s="215" t="s">
        <v>480</v>
      </c>
      <c r="I138" s="215" t="s">
        <v>453</v>
      </c>
      <c r="J138" s="213" t="s">
        <v>343</v>
      </c>
      <c r="M138" s="213"/>
    </row>
    <row r="139" spans="2:13" x14ac:dyDescent="0.3">
      <c r="B139" s="213" t="s">
        <v>676</v>
      </c>
      <c r="C139" s="213" t="s">
        <v>677</v>
      </c>
      <c r="D139" s="215" t="s">
        <v>451</v>
      </c>
      <c r="E139" s="215">
        <v>50000</v>
      </c>
      <c r="F139" s="216">
        <v>31142</v>
      </c>
      <c r="G139" s="216">
        <v>39845</v>
      </c>
      <c r="H139" s="215" t="s">
        <v>480</v>
      </c>
      <c r="I139" s="215" t="s">
        <v>453</v>
      </c>
      <c r="J139" s="213" t="s">
        <v>462</v>
      </c>
      <c r="M139" s="213"/>
    </row>
    <row r="140" spans="2:13" x14ac:dyDescent="0.3">
      <c r="B140" s="213" t="s">
        <v>567</v>
      </c>
      <c r="C140" s="213" t="s">
        <v>678</v>
      </c>
      <c r="D140" s="215" t="s">
        <v>451</v>
      </c>
      <c r="E140" s="215">
        <v>50000</v>
      </c>
      <c r="F140" s="216">
        <v>28448</v>
      </c>
      <c r="G140" s="216">
        <v>39866</v>
      </c>
      <c r="H140" s="215" t="s">
        <v>480</v>
      </c>
      <c r="I140" s="215" t="s">
        <v>453</v>
      </c>
      <c r="J140" s="213" t="s">
        <v>462</v>
      </c>
      <c r="M140" s="213"/>
    </row>
    <row r="141" spans="2:13" x14ac:dyDescent="0.3">
      <c r="B141" s="215" t="s">
        <v>679</v>
      </c>
      <c r="C141" s="215" t="s">
        <v>572</v>
      </c>
      <c r="D141" s="215" t="s">
        <v>451</v>
      </c>
      <c r="E141" s="215">
        <v>50000</v>
      </c>
      <c r="F141" s="216">
        <v>31080</v>
      </c>
      <c r="G141" s="216">
        <v>39873</v>
      </c>
      <c r="H141" s="215" t="s">
        <v>534</v>
      </c>
      <c r="I141" s="215" t="s">
        <v>453</v>
      </c>
      <c r="J141" s="213" t="s">
        <v>343</v>
      </c>
      <c r="M141" s="213"/>
    </row>
    <row r="142" spans="2:13" x14ac:dyDescent="0.3">
      <c r="B142" s="215" t="s">
        <v>680</v>
      </c>
      <c r="C142" s="215" t="s">
        <v>681</v>
      </c>
      <c r="D142" s="215" t="s">
        <v>451</v>
      </c>
      <c r="E142" s="215">
        <v>50000</v>
      </c>
      <c r="F142" s="216">
        <v>30344</v>
      </c>
      <c r="G142" s="216">
        <v>39880</v>
      </c>
      <c r="H142" s="215" t="s">
        <v>480</v>
      </c>
      <c r="I142" s="215" t="s">
        <v>453</v>
      </c>
      <c r="J142" s="213" t="s">
        <v>343</v>
      </c>
      <c r="M142" s="213"/>
    </row>
    <row r="143" spans="2:13" x14ac:dyDescent="0.3">
      <c r="B143" s="213" t="s">
        <v>682</v>
      </c>
      <c r="C143" s="213" t="s">
        <v>683</v>
      </c>
      <c r="D143" s="215" t="s">
        <v>446</v>
      </c>
      <c r="E143" s="215">
        <v>50000</v>
      </c>
      <c r="F143" s="216">
        <v>28014</v>
      </c>
      <c r="G143" s="216">
        <v>39908</v>
      </c>
      <c r="H143" s="215" t="s">
        <v>480</v>
      </c>
      <c r="I143" s="215" t="s">
        <v>453</v>
      </c>
      <c r="J143" s="213" t="s">
        <v>462</v>
      </c>
      <c r="M143" s="213"/>
    </row>
    <row r="144" spans="2:13" x14ac:dyDescent="0.3">
      <c r="B144" s="215" t="s">
        <v>617</v>
      </c>
      <c r="C144" s="215" t="s">
        <v>684</v>
      </c>
      <c r="D144" s="215" t="s">
        <v>451</v>
      </c>
      <c r="E144" s="215">
        <v>50000</v>
      </c>
      <c r="F144" s="216">
        <v>31215</v>
      </c>
      <c r="G144" s="216">
        <v>39908</v>
      </c>
      <c r="H144" s="215" t="s">
        <v>480</v>
      </c>
      <c r="I144" s="215" t="s">
        <v>453</v>
      </c>
      <c r="J144" s="213" t="s">
        <v>462</v>
      </c>
      <c r="M144" s="213"/>
    </row>
    <row r="145" spans="2:13" x14ac:dyDescent="0.3">
      <c r="B145" s="215" t="s">
        <v>685</v>
      </c>
      <c r="C145" s="215" t="s">
        <v>686</v>
      </c>
      <c r="D145" s="215" t="s">
        <v>451</v>
      </c>
      <c r="E145" s="215">
        <v>50000</v>
      </c>
      <c r="F145" s="216">
        <v>27984</v>
      </c>
      <c r="G145" s="216">
        <v>39929</v>
      </c>
      <c r="H145" s="215" t="s">
        <v>534</v>
      </c>
      <c r="I145" s="215" t="s">
        <v>453</v>
      </c>
      <c r="J145" s="213" t="s">
        <v>343</v>
      </c>
      <c r="M145" s="213"/>
    </row>
    <row r="146" spans="2:13" x14ac:dyDescent="0.3">
      <c r="B146" s="215" t="s">
        <v>449</v>
      </c>
      <c r="C146" s="215" t="s">
        <v>550</v>
      </c>
      <c r="D146" s="215" t="s">
        <v>451</v>
      </c>
      <c r="E146" s="215">
        <v>50000</v>
      </c>
      <c r="F146" s="216">
        <v>30182</v>
      </c>
      <c r="G146" s="216">
        <v>39965</v>
      </c>
      <c r="H146" s="215" t="s">
        <v>480</v>
      </c>
      <c r="I146" s="215" t="s">
        <v>453</v>
      </c>
      <c r="J146" s="213" t="s">
        <v>462</v>
      </c>
      <c r="M146" s="213"/>
    </row>
    <row r="147" spans="2:13" x14ac:dyDescent="0.3">
      <c r="B147" s="215" t="s">
        <v>514</v>
      </c>
      <c r="C147" s="215" t="s">
        <v>687</v>
      </c>
      <c r="D147" s="215" t="s">
        <v>451</v>
      </c>
      <c r="E147" s="215">
        <v>50000</v>
      </c>
      <c r="F147" s="216">
        <v>31143</v>
      </c>
      <c r="G147" s="216">
        <v>39965</v>
      </c>
      <c r="H147" s="215" t="s">
        <v>480</v>
      </c>
      <c r="I147" s="215" t="s">
        <v>453</v>
      </c>
      <c r="J147" s="213" t="s">
        <v>343</v>
      </c>
      <c r="M147" s="213"/>
    </row>
    <row r="148" spans="2:13" x14ac:dyDescent="0.3">
      <c r="B148" s="215" t="s">
        <v>687</v>
      </c>
      <c r="C148" s="215" t="s">
        <v>623</v>
      </c>
      <c r="D148" s="215" t="s">
        <v>451</v>
      </c>
      <c r="E148" s="215">
        <v>50000</v>
      </c>
      <c r="F148" s="216">
        <v>29488</v>
      </c>
      <c r="G148" s="216">
        <v>39995</v>
      </c>
      <c r="H148" s="215" t="s">
        <v>534</v>
      </c>
      <c r="I148" s="215" t="s">
        <v>453</v>
      </c>
      <c r="J148" s="213" t="s">
        <v>343</v>
      </c>
      <c r="M148" s="213"/>
    </row>
    <row r="149" spans="2:13" x14ac:dyDescent="0.3">
      <c r="B149" s="215" t="s">
        <v>688</v>
      </c>
      <c r="C149" s="215" t="s">
        <v>550</v>
      </c>
      <c r="D149" s="215" t="s">
        <v>451</v>
      </c>
      <c r="E149" s="215">
        <v>50000</v>
      </c>
      <c r="F149" s="216">
        <v>19090</v>
      </c>
      <c r="G149" s="216">
        <v>40002</v>
      </c>
      <c r="H149" s="215" t="s">
        <v>480</v>
      </c>
      <c r="I149" s="215" t="s">
        <v>453</v>
      </c>
      <c r="J149" s="213" t="s">
        <v>462</v>
      </c>
      <c r="M149" s="213"/>
    </row>
    <row r="150" spans="2:13" x14ac:dyDescent="0.3">
      <c r="B150" s="215" t="s">
        <v>491</v>
      </c>
      <c r="C150" s="215" t="s">
        <v>689</v>
      </c>
      <c r="D150" s="215" t="s">
        <v>451</v>
      </c>
      <c r="E150" s="215">
        <v>50000</v>
      </c>
      <c r="F150" s="216">
        <v>21708</v>
      </c>
      <c r="G150" s="216">
        <v>40002</v>
      </c>
      <c r="H150" s="215" t="s">
        <v>480</v>
      </c>
      <c r="I150" s="215" t="s">
        <v>453</v>
      </c>
      <c r="J150" s="213" t="s">
        <v>462</v>
      </c>
      <c r="M150" s="213"/>
    </row>
    <row r="151" spans="2:13" x14ac:dyDescent="0.3">
      <c r="B151" s="215" t="s">
        <v>690</v>
      </c>
      <c r="C151" s="215" t="s">
        <v>613</v>
      </c>
      <c r="D151" s="215" t="s">
        <v>451</v>
      </c>
      <c r="E151" s="215">
        <v>50000</v>
      </c>
      <c r="F151" s="216">
        <v>28628</v>
      </c>
      <c r="G151" s="216">
        <v>40009</v>
      </c>
      <c r="H151" s="215" t="s">
        <v>480</v>
      </c>
      <c r="I151" s="215" t="s">
        <v>453</v>
      </c>
      <c r="J151" s="213" t="s">
        <v>343</v>
      </c>
      <c r="M151" s="213"/>
    </row>
    <row r="152" spans="2:13" x14ac:dyDescent="0.3">
      <c r="B152" s="215" t="s">
        <v>690</v>
      </c>
      <c r="C152" s="215" t="s">
        <v>691</v>
      </c>
      <c r="D152" s="215" t="s">
        <v>451</v>
      </c>
      <c r="E152" s="215">
        <v>50000</v>
      </c>
      <c r="F152" s="216">
        <v>29094</v>
      </c>
      <c r="G152" s="216">
        <v>40020</v>
      </c>
      <c r="H152" s="215" t="s">
        <v>480</v>
      </c>
      <c r="I152" s="215" t="s">
        <v>453</v>
      </c>
      <c r="J152" s="213" t="s">
        <v>462</v>
      </c>
      <c r="M152" s="213"/>
    </row>
    <row r="153" spans="2:13" x14ac:dyDescent="0.3">
      <c r="B153" s="215" t="s">
        <v>498</v>
      </c>
      <c r="C153" s="215" t="s">
        <v>692</v>
      </c>
      <c r="D153" s="215" t="s">
        <v>446</v>
      </c>
      <c r="E153" s="215">
        <v>50000</v>
      </c>
      <c r="F153" s="216">
        <v>30776</v>
      </c>
      <c r="G153" s="216">
        <v>40026</v>
      </c>
      <c r="H153" s="215" t="s">
        <v>473</v>
      </c>
      <c r="I153" s="215" t="s">
        <v>448</v>
      </c>
      <c r="J153" s="213" t="s">
        <v>462</v>
      </c>
      <c r="M153" s="213"/>
    </row>
    <row r="154" spans="2:13" x14ac:dyDescent="0.3">
      <c r="B154" s="215" t="s">
        <v>498</v>
      </c>
      <c r="C154" s="215" t="s">
        <v>692</v>
      </c>
      <c r="D154" s="215" t="s">
        <v>451</v>
      </c>
      <c r="E154" s="215">
        <v>50000</v>
      </c>
      <c r="F154" s="216">
        <v>30776</v>
      </c>
      <c r="G154" s="216">
        <v>40026</v>
      </c>
      <c r="H154" s="215" t="s">
        <v>473</v>
      </c>
      <c r="I154" s="215" t="s">
        <v>448</v>
      </c>
      <c r="J154" s="213" t="s">
        <v>462</v>
      </c>
      <c r="M154" s="213"/>
    </row>
    <row r="155" spans="2:13" x14ac:dyDescent="0.3">
      <c r="B155" s="215" t="s">
        <v>498</v>
      </c>
      <c r="C155" s="215" t="s">
        <v>692</v>
      </c>
      <c r="D155" s="215" t="s">
        <v>451</v>
      </c>
      <c r="E155" s="215">
        <v>50000</v>
      </c>
      <c r="F155" s="216">
        <v>30776</v>
      </c>
      <c r="G155" s="216">
        <v>40026</v>
      </c>
      <c r="H155" s="215" t="s">
        <v>473</v>
      </c>
      <c r="I155" s="215" t="s">
        <v>448</v>
      </c>
      <c r="J155" s="213" t="s">
        <v>462</v>
      </c>
      <c r="M155" s="213"/>
    </row>
    <row r="156" spans="2:13" x14ac:dyDescent="0.3">
      <c r="B156" s="215" t="s">
        <v>684</v>
      </c>
      <c r="C156" s="215" t="s">
        <v>693</v>
      </c>
      <c r="D156" s="215" t="s">
        <v>451</v>
      </c>
      <c r="E156" s="215">
        <v>50000</v>
      </c>
      <c r="F156" s="216">
        <v>31132</v>
      </c>
      <c r="G156" s="216">
        <v>40026</v>
      </c>
      <c r="H156" s="215" t="s">
        <v>480</v>
      </c>
      <c r="I156" s="215" t="s">
        <v>453</v>
      </c>
      <c r="J156" s="213" t="s">
        <v>462</v>
      </c>
      <c r="M156" s="213"/>
    </row>
    <row r="157" spans="2:13" x14ac:dyDescent="0.3">
      <c r="B157" s="215" t="s">
        <v>694</v>
      </c>
      <c r="C157" s="215" t="s">
        <v>695</v>
      </c>
      <c r="D157" s="215" t="s">
        <v>451</v>
      </c>
      <c r="E157" s="215">
        <v>50000</v>
      </c>
      <c r="F157" s="216">
        <v>26986</v>
      </c>
      <c r="G157" s="216">
        <v>40026</v>
      </c>
      <c r="H157" s="215" t="s">
        <v>480</v>
      </c>
      <c r="I157" s="215" t="s">
        <v>453</v>
      </c>
      <c r="J157" s="213" t="s">
        <v>462</v>
      </c>
      <c r="M157" s="213"/>
    </row>
    <row r="158" spans="2:13" x14ac:dyDescent="0.3">
      <c r="B158" s="215" t="s">
        <v>696</v>
      </c>
      <c r="C158" s="215" t="s">
        <v>550</v>
      </c>
      <c r="D158" s="215" t="s">
        <v>451</v>
      </c>
      <c r="E158" s="215">
        <v>50000</v>
      </c>
      <c r="F158" s="216">
        <v>28694</v>
      </c>
      <c r="G158" s="216">
        <v>40057</v>
      </c>
      <c r="H158" s="215" t="s">
        <v>480</v>
      </c>
      <c r="I158" s="215" t="s">
        <v>453</v>
      </c>
      <c r="J158" s="213" t="s">
        <v>343</v>
      </c>
      <c r="M158" s="213"/>
    </row>
    <row r="159" spans="2:13" x14ac:dyDescent="0.3">
      <c r="B159" s="215" t="s">
        <v>686</v>
      </c>
      <c r="C159" s="215" t="s">
        <v>697</v>
      </c>
      <c r="D159" s="215" t="s">
        <v>451</v>
      </c>
      <c r="E159" s="215">
        <v>50000</v>
      </c>
      <c r="F159" s="216">
        <v>26497</v>
      </c>
      <c r="G159" s="216">
        <v>40087</v>
      </c>
      <c r="H159" s="215" t="s">
        <v>480</v>
      </c>
      <c r="I159" s="215" t="s">
        <v>453</v>
      </c>
      <c r="J159" s="213" t="s">
        <v>462</v>
      </c>
      <c r="M159" s="213"/>
    </row>
    <row r="160" spans="2:13" x14ac:dyDescent="0.3">
      <c r="B160" s="215" t="s">
        <v>698</v>
      </c>
      <c r="C160" s="215" t="s">
        <v>510</v>
      </c>
      <c r="D160" s="215" t="s">
        <v>451</v>
      </c>
      <c r="E160" s="215">
        <v>50000</v>
      </c>
      <c r="F160" s="216">
        <v>30580</v>
      </c>
      <c r="G160" s="216">
        <v>40118</v>
      </c>
      <c r="H160" s="215" t="s">
        <v>480</v>
      </c>
      <c r="I160" s="215" t="s">
        <v>453</v>
      </c>
      <c r="J160" s="213" t="s">
        <v>462</v>
      </c>
      <c r="M160" s="213"/>
    </row>
    <row r="161" spans="2:13" x14ac:dyDescent="0.3">
      <c r="B161" s="215" t="s">
        <v>588</v>
      </c>
      <c r="C161" s="215" t="s">
        <v>626</v>
      </c>
      <c r="D161" s="215" t="s">
        <v>451</v>
      </c>
      <c r="E161" s="215">
        <v>50000</v>
      </c>
      <c r="F161" s="216">
        <v>31474</v>
      </c>
      <c r="G161" s="216">
        <v>40118</v>
      </c>
      <c r="H161" s="215" t="s">
        <v>480</v>
      </c>
      <c r="I161" s="215" t="s">
        <v>453</v>
      </c>
      <c r="J161" s="213" t="s">
        <v>462</v>
      </c>
      <c r="M161" s="213"/>
    </row>
    <row r="162" spans="2:13" x14ac:dyDescent="0.3">
      <c r="B162" s="215" t="s">
        <v>699</v>
      </c>
      <c r="C162" s="215" t="s">
        <v>700</v>
      </c>
      <c r="D162" s="215" t="s">
        <v>451</v>
      </c>
      <c r="E162" s="215">
        <v>50000</v>
      </c>
      <c r="F162" s="216">
        <v>30638</v>
      </c>
      <c r="G162" s="216">
        <v>40118</v>
      </c>
      <c r="H162" s="215" t="s">
        <v>480</v>
      </c>
      <c r="I162" s="215" t="s">
        <v>453</v>
      </c>
      <c r="J162" s="213" t="s">
        <v>462</v>
      </c>
      <c r="M162" s="213"/>
    </row>
    <row r="163" spans="2:13" x14ac:dyDescent="0.3">
      <c r="B163" s="215" t="s">
        <v>701</v>
      </c>
      <c r="C163" s="215" t="s">
        <v>445</v>
      </c>
      <c r="D163" s="215" t="s">
        <v>451</v>
      </c>
      <c r="E163" s="215">
        <v>50000</v>
      </c>
      <c r="F163" s="216">
        <v>31323</v>
      </c>
      <c r="G163" s="216">
        <v>40125</v>
      </c>
      <c r="H163" s="215" t="s">
        <v>480</v>
      </c>
      <c r="I163" s="215" t="s">
        <v>453</v>
      </c>
      <c r="J163" s="213" t="s">
        <v>462</v>
      </c>
      <c r="M163" s="213"/>
    </row>
    <row r="164" spans="2:13" x14ac:dyDescent="0.3">
      <c r="B164" s="213" t="s">
        <v>702</v>
      </c>
      <c r="C164" s="213" t="s">
        <v>703</v>
      </c>
      <c r="D164" s="215" t="s">
        <v>446</v>
      </c>
      <c r="E164" s="215">
        <v>50000</v>
      </c>
      <c r="F164" s="216">
        <v>30877</v>
      </c>
      <c r="G164" s="216">
        <v>40125</v>
      </c>
      <c r="H164" s="215" t="s">
        <v>473</v>
      </c>
      <c r="I164" s="215" t="s">
        <v>453</v>
      </c>
      <c r="J164" s="213" t="s">
        <v>462</v>
      </c>
      <c r="M164" s="213"/>
    </row>
    <row r="165" spans="2:13" x14ac:dyDescent="0.3">
      <c r="B165" s="215" t="s">
        <v>704</v>
      </c>
      <c r="C165" s="215" t="s">
        <v>705</v>
      </c>
      <c r="D165" s="215" t="s">
        <v>451</v>
      </c>
      <c r="E165" s="215">
        <v>50000</v>
      </c>
      <c r="F165" s="216">
        <v>31204</v>
      </c>
      <c r="G165" s="216">
        <v>40125</v>
      </c>
      <c r="H165" s="215" t="s">
        <v>480</v>
      </c>
      <c r="I165" s="215" t="s">
        <v>453</v>
      </c>
      <c r="J165" s="213" t="s">
        <v>343</v>
      </c>
      <c r="M165" s="213"/>
    </row>
    <row r="166" spans="2:13" x14ac:dyDescent="0.3">
      <c r="B166" s="215" t="s">
        <v>684</v>
      </c>
      <c r="C166" s="215" t="s">
        <v>623</v>
      </c>
      <c r="D166" s="215" t="s">
        <v>451</v>
      </c>
      <c r="E166" s="215">
        <v>50000</v>
      </c>
      <c r="F166" s="216">
        <v>29561</v>
      </c>
      <c r="G166" s="216">
        <v>40132</v>
      </c>
      <c r="H166" s="215" t="s">
        <v>480</v>
      </c>
      <c r="I166" s="215" t="s">
        <v>453</v>
      </c>
      <c r="J166" s="213" t="s">
        <v>462</v>
      </c>
      <c r="M166" s="213"/>
    </row>
    <row r="167" spans="2:13" x14ac:dyDescent="0.3">
      <c r="B167" s="215" t="s">
        <v>706</v>
      </c>
      <c r="C167" s="215" t="s">
        <v>699</v>
      </c>
      <c r="D167" s="215" t="s">
        <v>451</v>
      </c>
      <c r="E167" s="215">
        <v>54000</v>
      </c>
      <c r="F167" s="216">
        <v>31590</v>
      </c>
      <c r="G167" s="216">
        <v>40132</v>
      </c>
      <c r="H167" s="215" t="s">
        <v>480</v>
      </c>
      <c r="I167" s="215" t="s">
        <v>453</v>
      </c>
      <c r="J167" s="213" t="s">
        <v>343</v>
      </c>
      <c r="M167" s="213"/>
    </row>
    <row r="168" spans="2:13" x14ac:dyDescent="0.3">
      <c r="B168" s="215" t="s">
        <v>707</v>
      </c>
      <c r="C168" s="215" t="s">
        <v>708</v>
      </c>
      <c r="D168" s="215" t="s">
        <v>451</v>
      </c>
      <c r="E168" s="215">
        <v>54000</v>
      </c>
      <c r="F168" s="216">
        <v>32005</v>
      </c>
      <c r="G168" s="216">
        <v>40132</v>
      </c>
      <c r="H168" s="215" t="s">
        <v>480</v>
      </c>
      <c r="I168" s="215" t="s">
        <v>453</v>
      </c>
      <c r="J168" s="213" t="s">
        <v>462</v>
      </c>
      <c r="M168" s="213"/>
    </row>
    <row r="169" spans="2:13" x14ac:dyDescent="0.3">
      <c r="B169" s="215" t="s">
        <v>495</v>
      </c>
      <c r="C169" s="215" t="s">
        <v>627</v>
      </c>
      <c r="D169" s="215" t="s">
        <v>451</v>
      </c>
      <c r="E169" s="215">
        <v>54000</v>
      </c>
      <c r="F169" s="216">
        <v>23445</v>
      </c>
      <c r="G169" s="216">
        <v>40179</v>
      </c>
      <c r="H169" s="215" t="s">
        <v>480</v>
      </c>
      <c r="I169" s="215" t="s">
        <v>453</v>
      </c>
      <c r="J169" s="213" t="s">
        <v>462</v>
      </c>
      <c r="M169" s="213"/>
    </row>
    <row r="170" spans="2:13" x14ac:dyDescent="0.3">
      <c r="B170" s="215" t="s">
        <v>709</v>
      </c>
      <c r="C170" s="215" t="s">
        <v>684</v>
      </c>
      <c r="D170" s="215" t="s">
        <v>451</v>
      </c>
      <c r="E170" s="215">
        <v>54000</v>
      </c>
      <c r="F170" s="216">
        <v>24108</v>
      </c>
      <c r="G170" s="216">
        <v>38375</v>
      </c>
      <c r="H170" s="215" t="s">
        <v>480</v>
      </c>
      <c r="I170" s="215" t="s">
        <v>453</v>
      </c>
      <c r="J170" s="213" t="s">
        <v>343</v>
      </c>
      <c r="M170" s="213"/>
    </row>
    <row r="171" spans="2:13" x14ac:dyDescent="0.3">
      <c r="B171" s="215" t="s">
        <v>710</v>
      </c>
      <c r="C171" s="215" t="s">
        <v>627</v>
      </c>
      <c r="D171" s="215" t="s">
        <v>451</v>
      </c>
      <c r="E171" s="215">
        <v>54000</v>
      </c>
      <c r="F171" s="216">
        <v>23445</v>
      </c>
      <c r="G171" s="216">
        <v>40179</v>
      </c>
      <c r="H171" s="215" t="s">
        <v>480</v>
      </c>
      <c r="I171" s="215" t="s">
        <v>453</v>
      </c>
      <c r="J171" s="213" t="s">
        <v>462</v>
      </c>
      <c r="M171" s="213"/>
    </row>
    <row r="172" spans="2:13" x14ac:dyDescent="0.3">
      <c r="B172" s="215" t="s">
        <v>711</v>
      </c>
      <c r="C172" s="215" t="s">
        <v>684</v>
      </c>
      <c r="D172" s="215" t="s">
        <v>451</v>
      </c>
      <c r="E172" s="215">
        <v>54000</v>
      </c>
      <c r="F172" s="216">
        <v>24108</v>
      </c>
      <c r="G172" s="216">
        <v>38375</v>
      </c>
      <c r="H172" s="215" t="s">
        <v>480</v>
      </c>
      <c r="I172" s="215" t="s">
        <v>453</v>
      </c>
      <c r="J172" s="213" t="s">
        <v>343</v>
      </c>
      <c r="M172" s="213"/>
    </row>
    <row r="173" spans="2:13" x14ac:dyDescent="0.3">
      <c r="M173" s="213"/>
    </row>
    <row r="174" spans="2:13" x14ac:dyDescent="0.3">
      <c r="M174" s="213"/>
    </row>
    <row r="175" spans="2:13" x14ac:dyDescent="0.3">
      <c r="M175" s="213"/>
    </row>
    <row r="176" spans="2:13" x14ac:dyDescent="0.3">
      <c r="M176" s="213"/>
    </row>
    <row r="177" spans="2:13" x14ac:dyDescent="0.3">
      <c r="B177" s="213"/>
      <c r="C177" s="213"/>
      <c r="M177" s="213"/>
    </row>
    <row r="178" spans="2:13" x14ac:dyDescent="0.3">
      <c r="M178" s="213"/>
    </row>
    <row r="179" spans="2:13" x14ac:dyDescent="0.3">
      <c r="M179" s="213"/>
    </row>
    <row r="180" spans="2:13" x14ac:dyDescent="0.3">
      <c r="M180" s="213"/>
    </row>
    <row r="181" spans="2:13" x14ac:dyDescent="0.3">
      <c r="M181" s="213"/>
    </row>
    <row r="182" spans="2:13" x14ac:dyDescent="0.3">
      <c r="M182" s="213"/>
    </row>
    <row r="183" spans="2:13" x14ac:dyDescent="0.3">
      <c r="M183" s="213"/>
    </row>
    <row r="184" spans="2:13" x14ac:dyDescent="0.3">
      <c r="M184" s="213"/>
    </row>
    <row r="185" spans="2:13" x14ac:dyDescent="0.3">
      <c r="D185" s="221"/>
      <c r="E185" s="221"/>
      <c r="F185" s="222"/>
      <c r="M185" s="213"/>
    </row>
    <row r="186" spans="2:13" x14ac:dyDescent="0.3">
      <c r="M186" s="213"/>
    </row>
    <row r="187" spans="2:13" x14ac:dyDescent="0.3">
      <c r="M187" s="213"/>
    </row>
    <row r="188" spans="2:13" x14ac:dyDescent="0.3">
      <c r="M188" s="213"/>
    </row>
    <row r="189" spans="2:13" x14ac:dyDescent="0.3">
      <c r="M189" s="213"/>
    </row>
    <row r="190" spans="2:13" x14ac:dyDescent="0.3">
      <c r="M190" s="213"/>
    </row>
    <row r="191" spans="2:13" x14ac:dyDescent="0.3">
      <c r="M191" s="213"/>
    </row>
    <row r="192" spans="2:13" x14ac:dyDescent="0.3">
      <c r="M192" s="213"/>
    </row>
    <row r="193" spans="7:13" x14ac:dyDescent="0.3">
      <c r="M193" s="213"/>
    </row>
    <row r="194" spans="7:13" x14ac:dyDescent="0.3">
      <c r="M194" s="213"/>
    </row>
    <row r="195" spans="7:13" x14ac:dyDescent="0.3">
      <c r="M195" s="213"/>
    </row>
    <row r="196" spans="7:13" x14ac:dyDescent="0.3">
      <c r="G196" s="223"/>
      <c r="M196" s="213"/>
    </row>
    <row r="197" spans="7:13" x14ac:dyDescent="0.3">
      <c r="G197" s="223"/>
      <c r="M197" s="213"/>
    </row>
    <row r="198" spans="7:13" x14ac:dyDescent="0.3">
      <c r="G198" s="223"/>
      <c r="M198" s="213"/>
    </row>
    <row r="199" spans="7:13" x14ac:dyDescent="0.3">
      <c r="G199" s="223"/>
      <c r="M199" s="213"/>
    </row>
    <row r="200" spans="7:13" x14ac:dyDescent="0.3">
      <c r="G200" s="223"/>
      <c r="M200" s="213"/>
    </row>
    <row r="201" spans="7:13" x14ac:dyDescent="0.3">
      <c r="G201" s="223"/>
      <c r="M201" s="213"/>
    </row>
    <row r="202" spans="7:13" x14ac:dyDescent="0.3">
      <c r="G202" s="223"/>
      <c r="M202" s="213"/>
    </row>
    <row r="203" spans="7:13" x14ac:dyDescent="0.3">
      <c r="G203" s="223"/>
      <c r="M203" s="213"/>
    </row>
    <row r="204" spans="7:13" x14ac:dyDescent="0.3">
      <c r="G204" s="223"/>
      <c r="M204" s="213"/>
    </row>
  </sheetData>
  <sheetProtection sheet="1" objects="1" scenarios="1"/>
  <mergeCells count="1">
    <mergeCell ref="B9:E9"/>
  </mergeCells>
  <dataValidations count="3">
    <dataValidation type="list" allowBlank="1" showInputMessage="1" showErrorMessage="1" sqref="H15:H172" xr:uid="{0B32A413-4682-454D-AE5F-EAED4005A39E}">
      <formula1>Department</formula1>
    </dataValidation>
    <dataValidation type="list" allowBlank="1" showInputMessage="1" showErrorMessage="1" sqref="I15:I172" xr:uid="{7B80402B-477E-44F2-BA45-98DF99CC5C1B}">
      <formula1>Job_Level</formula1>
    </dataValidation>
    <dataValidation type="list" allowBlank="1" showInputMessage="1" showErrorMessage="1" sqref="J15:J172" xr:uid="{7F15F58A-8185-4755-B929-5806778DF244}">
      <formula1>Location</formula1>
    </dataValidation>
  </dataValidations>
  <hyperlinks>
    <hyperlink ref="B111" r:id="rId1" display="http://www.behindthename.com/name/adrien" xr:uid="{D2E5C453-2505-4BEC-85C0-9E232FED3C07}"/>
    <hyperlink ref="C111" r:id="rId2" display="http://www.behindthename.com/name/alban" xr:uid="{3BB0D333-E791-4ACA-94FF-B8046BE802FA}"/>
    <hyperlink ref="C81" r:id="rId3" display="http://www.behindthename.com/name/adelbert" xr:uid="{827CA756-AA55-41F4-8F80-4C8AA06FB3E4}"/>
    <hyperlink ref="B81" r:id="rId4" display="http://www.behindthename.com/name/agathe" xr:uid="{1A41871F-0F30-4C26-9F94-B611DF7E7A52}"/>
  </hyperlinks>
  <pageMargins left="0.7" right="0.7" top="0.75" bottom="0.75" header="0.3" footer="0.3"/>
  <pageSetup paperSize="9" orientation="portrait" r:id="rId5"/>
  <headerFooter alignWithMargins="0"/>
  <drawing r:id="rId6"/>
  <tableParts count="1">
    <tablePart r:id="rId7"/>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7D5BB-9A37-4985-9A64-79776FD03138}">
  <sheetPr codeName="Sheet18">
    <tabColor rgb="FF00B0F0"/>
  </sheetPr>
  <dimension ref="B2:M69"/>
  <sheetViews>
    <sheetView showGridLines="0" zoomScale="93" zoomScaleNormal="93" workbookViewId="0"/>
  </sheetViews>
  <sheetFormatPr defaultColWidth="9.140625" defaultRowHeight="20.100000000000001" customHeight="1" x14ac:dyDescent="0.25"/>
  <cols>
    <col min="1" max="1" width="4.28515625" style="55" customWidth="1"/>
    <col min="2" max="2" width="11.28515625" style="55" customWidth="1"/>
    <col min="3" max="3" width="12.7109375" style="55" customWidth="1"/>
    <col min="4" max="4" width="11.28515625" style="55" customWidth="1"/>
    <col min="5" max="5" width="15.5703125" style="55" customWidth="1"/>
    <col min="6" max="7" width="12.85546875" style="55" customWidth="1"/>
    <col min="8" max="8" width="9.140625" style="55"/>
    <col min="9" max="9" width="10.28515625" style="55" customWidth="1"/>
    <col min="10" max="16384" width="9.140625" style="55"/>
  </cols>
  <sheetData>
    <row r="2" spans="2:13" ht="20.100000000000001" customHeight="1" x14ac:dyDescent="0.25">
      <c r="B2"/>
      <c r="C2"/>
      <c r="D2"/>
      <c r="E2"/>
      <c r="F2"/>
      <c r="G2"/>
      <c r="H2"/>
    </row>
    <row r="3" spans="2:13" ht="20.100000000000001" customHeight="1" x14ac:dyDescent="0.25">
      <c r="B3"/>
      <c r="C3"/>
      <c r="D3"/>
      <c r="E3"/>
      <c r="F3"/>
      <c r="G3"/>
      <c r="H3"/>
    </row>
    <row r="4" spans="2:13" ht="20.100000000000001" customHeight="1" x14ac:dyDescent="0.25">
      <c r="B4"/>
      <c r="C4"/>
      <c r="D4"/>
      <c r="E4"/>
      <c r="F4"/>
      <c r="G4"/>
      <c r="H4"/>
    </row>
    <row r="5" spans="2:13" ht="19.899999999999999" customHeight="1" x14ac:dyDescent="0.25">
      <c r="B5"/>
      <c r="C5"/>
      <c r="D5"/>
      <c r="E5"/>
      <c r="F5"/>
      <c r="G5"/>
      <c r="H5"/>
    </row>
    <row r="6" spans="2:13" ht="19.899999999999999" customHeight="1" thickBot="1" x14ac:dyDescent="0.3">
      <c r="B6"/>
      <c r="C6"/>
      <c r="D6"/>
      <c r="E6"/>
      <c r="F6"/>
      <c r="G6"/>
      <c r="H6"/>
    </row>
    <row r="7" spans="2:13" ht="19.899999999999999" customHeight="1" thickBot="1" x14ac:dyDescent="0.3">
      <c r="B7" s="241" t="s">
        <v>431</v>
      </c>
      <c r="C7" s="242"/>
      <c r="D7" s="242"/>
      <c r="E7" s="243"/>
      <c r="F7" s="205"/>
      <c r="G7"/>
      <c r="H7"/>
      <c r="I7" s="97"/>
      <c r="J7" s="97"/>
      <c r="K7" s="97"/>
      <c r="L7" s="97"/>
      <c r="M7" s="97"/>
    </row>
    <row r="8" spans="2:13" ht="19.899999999999999" customHeight="1" x14ac:dyDescent="0.25"/>
    <row r="9" spans="2:13" ht="19.899999999999999" customHeight="1" x14ac:dyDescent="0.25">
      <c r="B9" s="246" t="s">
        <v>379</v>
      </c>
      <c r="C9" s="247"/>
      <c r="D9" s="247"/>
      <c r="E9" s="247"/>
      <c r="F9" s="247"/>
      <c r="G9" s="247"/>
      <c r="H9" s="248"/>
    </row>
    <row r="10" spans="2:13" ht="19.899999999999999" customHeight="1" x14ac:dyDescent="0.25">
      <c r="B10" s="98" t="s">
        <v>126</v>
      </c>
      <c r="C10" s="98" t="s">
        <v>370</v>
      </c>
      <c r="D10" s="98" t="s">
        <v>371</v>
      </c>
      <c r="E10" s="98" t="s">
        <v>372</v>
      </c>
      <c r="F10" s="98" t="s">
        <v>373</v>
      </c>
      <c r="G10" s="98" t="s">
        <v>374</v>
      </c>
      <c r="H10" s="98" t="s">
        <v>375</v>
      </c>
    </row>
    <row r="11" spans="2:13" ht="19.899999999999999" customHeight="1" x14ac:dyDescent="0.25">
      <c r="B11" s="99">
        <v>44562</v>
      </c>
      <c r="C11" s="100" t="s">
        <v>8</v>
      </c>
      <c r="D11" s="101">
        <v>0.37847222222222227</v>
      </c>
      <c r="E11" s="101">
        <v>2.0833333333333332E-2</v>
      </c>
      <c r="F11" s="101">
        <v>0.71180555555555547</v>
      </c>
      <c r="G11" s="101">
        <v>4.1666666666666664E-2</v>
      </c>
      <c r="H11" s="196"/>
    </row>
    <row r="12" spans="2:13" ht="19.899999999999999" customHeight="1" x14ac:dyDescent="0.25">
      <c r="B12" s="99">
        <v>44563</v>
      </c>
      <c r="C12" s="100" t="s">
        <v>9</v>
      </c>
      <c r="D12" s="101">
        <v>0.38541666666666669</v>
      </c>
      <c r="E12" s="101">
        <v>2.0833333333333332E-2</v>
      </c>
      <c r="F12" s="101">
        <v>0.72222222222222221</v>
      </c>
      <c r="G12" s="101">
        <v>2.0833333333333332E-2</v>
      </c>
      <c r="H12" s="196"/>
    </row>
    <row r="13" spans="2:13" ht="19.899999999999999" customHeight="1" x14ac:dyDescent="0.25">
      <c r="B13" s="99">
        <v>44564</v>
      </c>
      <c r="C13" s="100" t="s">
        <v>10</v>
      </c>
      <c r="D13" s="101">
        <v>0.38541666666666669</v>
      </c>
      <c r="E13" s="101">
        <v>2.0833333333333332E-2</v>
      </c>
      <c r="F13" s="101">
        <v>0.72083333333333333</v>
      </c>
      <c r="G13" s="101">
        <v>0</v>
      </c>
      <c r="H13" s="196"/>
    </row>
    <row r="14" spans="2:13" ht="19.899999999999999" customHeight="1" x14ac:dyDescent="0.25">
      <c r="B14" s="99">
        <v>44565</v>
      </c>
      <c r="C14" s="100" t="s">
        <v>11</v>
      </c>
      <c r="D14" s="101">
        <v>0.36805555555555558</v>
      </c>
      <c r="E14" s="101">
        <v>2.0833333333333332E-2</v>
      </c>
      <c r="F14" s="101">
        <v>0.70138888888888884</v>
      </c>
      <c r="G14" s="101">
        <v>0</v>
      </c>
      <c r="H14" s="196"/>
    </row>
    <row r="15" spans="2:13" ht="19.899999999999999" customHeight="1" x14ac:dyDescent="0.25">
      <c r="B15" s="99">
        <v>44566</v>
      </c>
      <c r="C15" s="100" t="s">
        <v>12</v>
      </c>
      <c r="D15" s="101">
        <v>0.375</v>
      </c>
      <c r="E15" s="101">
        <v>2.0833333333333332E-2</v>
      </c>
      <c r="F15" s="101">
        <v>0.69791666666666663</v>
      </c>
      <c r="G15" s="101">
        <v>1.3888888888888888E-2</v>
      </c>
      <c r="H15" s="196"/>
    </row>
    <row r="16" spans="2:13" ht="19.899999999999999" customHeight="1" x14ac:dyDescent="0.25">
      <c r="B16" s="99">
        <v>44567</v>
      </c>
      <c r="C16" s="100" t="s">
        <v>376</v>
      </c>
      <c r="D16" s="250" t="s">
        <v>378</v>
      </c>
      <c r="E16" s="251"/>
      <c r="F16" s="251"/>
      <c r="G16" s="251"/>
      <c r="H16" s="252"/>
    </row>
    <row r="17" spans="2:8" ht="19.899999999999999" customHeight="1" x14ac:dyDescent="0.25">
      <c r="B17" s="99">
        <v>44568</v>
      </c>
      <c r="C17" s="100" t="s">
        <v>377</v>
      </c>
      <c r="D17" s="253"/>
      <c r="E17" s="254"/>
      <c r="F17" s="254"/>
      <c r="G17" s="254"/>
      <c r="H17" s="255"/>
    </row>
    <row r="18" spans="2:8" ht="19.899999999999999" customHeight="1" x14ac:dyDescent="0.25">
      <c r="B18" s="102"/>
      <c r="D18" s="103"/>
      <c r="E18" s="103"/>
      <c r="F18" s="103"/>
      <c r="G18" s="103"/>
      <c r="H18" s="103"/>
    </row>
    <row r="19" spans="2:8" ht="19.899999999999999" customHeight="1" x14ac:dyDescent="0.25">
      <c r="B19" s="102"/>
      <c r="D19" s="103"/>
      <c r="E19" s="103"/>
      <c r="F19" s="103"/>
      <c r="G19" s="103"/>
      <c r="H19" s="103"/>
    </row>
    <row r="20" spans="2:8" ht="19.899999999999999" customHeight="1" x14ac:dyDescent="0.25">
      <c r="B20" s="102"/>
      <c r="D20" s="103"/>
      <c r="E20" s="103"/>
      <c r="F20" s="103"/>
      <c r="G20" s="103"/>
      <c r="H20" s="103"/>
    </row>
    <row r="21" spans="2:8" ht="19.899999999999999" customHeight="1" x14ac:dyDescent="0.25">
      <c r="B21" s="102"/>
      <c r="D21" s="103"/>
      <c r="E21" s="103"/>
      <c r="F21" s="103"/>
      <c r="G21" s="103"/>
      <c r="H21" s="103"/>
    </row>
    <row r="22" spans="2:8" ht="19.899999999999999" customHeight="1" x14ac:dyDescent="0.25">
      <c r="B22" s="102"/>
      <c r="D22" s="103"/>
      <c r="E22" s="103"/>
      <c r="F22" s="103"/>
      <c r="G22" s="103"/>
      <c r="H22" s="103"/>
    </row>
    <row r="23" spans="2:8" ht="19.899999999999999" customHeight="1" x14ac:dyDescent="0.25">
      <c r="B23" s="102"/>
      <c r="D23" s="103"/>
      <c r="E23" s="103"/>
      <c r="F23" s="103"/>
      <c r="G23" s="103"/>
      <c r="H23" s="103"/>
    </row>
    <row r="24" spans="2:8" ht="19.899999999999999" customHeight="1" x14ac:dyDescent="0.25">
      <c r="B24" s="102"/>
      <c r="D24" s="249"/>
      <c r="E24" s="249"/>
      <c r="F24" s="249"/>
      <c r="G24" s="249"/>
      <c r="H24" s="249"/>
    </row>
    <row r="25" spans="2:8" ht="19.899999999999999" customHeight="1" x14ac:dyDescent="0.25">
      <c r="B25" s="102"/>
      <c r="D25" s="103"/>
      <c r="E25" s="103"/>
      <c r="F25" s="103"/>
      <c r="G25" s="103"/>
      <c r="H25" s="103"/>
    </row>
    <row r="26" spans="2:8" ht="19.899999999999999" customHeight="1" x14ac:dyDescent="0.25">
      <c r="B26" s="102"/>
      <c r="D26" s="103"/>
      <c r="E26" s="103"/>
      <c r="F26" s="103"/>
      <c r="G26" s="103"/>
      <c r="H26" s="103"/>
    </row>
    <row r="27" spans="2:8" ht="19.899999999999999" customHeight="1" x14ac:dyDescent="0.25">
      <c r="B27" s="102"/>
      <c r="D27" s="103"/>
      <c r="E27" s="103"/>
      <c r="F27" s="103"/>
      <c r="G27" s="103"/>
      <c r="H27" s="103"/>
    </row>
    <row r="28" spans="2:8" ht="19.899999999999999" customHeight="1" x14ac:dyDescent="0.25">
      <c r="B28" s="102"/>
      <c r="D28" s="103"/>
      <c r="E28" s="103"/>
      <c r="F28" s="103"/>
      <c r="G28" s="103"/>
      <c r="H28" s="103"/>
    </row>
    <row r="29" spans="2:8" ht="19.899999999999999" customHeight="1" x14ac:dyDescent="0.25">
      <c r="B29" s="102"/>
      <c r="D29" s="103"/>
      <c r="E29" s="103"/>
      <c r="F29" s="103"/>
      <c r="G29" s="103"/>
      <c r="H29" s="103"/>
    </row>
    <row r="30" spans="2:8" ht="19.899999999999999" customHeight="1" x14ac:dyDescent="0.25">
      <c r="B30" s="102"/>
      <c r="D30" s="103"/>
      <c r="E30" s="103"/>
      <c r="F30" s="103"/>
      <c r="G30" s="103"/>
      <c r="H30" s="103"/>
    </row>
    <row r="31" spans="2:8" ht="19.899999999999999" customHeight="1" x14ac:dyDescent="0.25">
      <c r="B31" s="102"/>
      <c r="D31" s="103"/>
      <c r="E31" s="103"/>
      <c r="F31" s="103"/>
      <c r="G31" s="103"/>
      <c r="H31" s="104"/>
    </row>
    <row r="32" spans="2:8" ht="19.899999999999999" customHeight="1" x14ac:dyDescent="0.25">
      <c r="B32" s="102"/>
      <c r="D32" s="103"/>
      <c r="E32" s="103"/>
      <c r="F32" s="103"/>
      <c r="G32" s="103"/>
      <c r="H32" s="103"/>
    </row>
    <row r="33" spans="2:8" ht="19.899999999999999" customHeight="1" x14ac:dyDescent="0.25">
      <c r="B33" s="102"/>
      <c r="D33" s="103"/>
      <c r="E33" s="103"/>
      <c r="F33" s="103"/>
      <c r="G33" s="103"/>
      <c r="H33" s="103"/>
    </row>
    <row r="34" spans="2:8" ht="19.899999999999999" customHeight="1" x14ac:dyDescent="0.25">
      <c r="B34" s="102"/>
      <c r="D34" s="103"/>
      <c r="E34" s="103"/>
      <c r="F34" s="103"/>
      <c r="G34" s="103"/>
      <c r="H34" s="103"/>
    </row>
    <row r="35" spans="2:8" ht="19.899999999999999" customHeight="1" x14ac:dyDescent="0.25">
      <c r="B35" s="102"/>
      <c r="D35" s="103"/>
      <c r="E35" s="103"/>
      <c r="F35" s="103"/>
      <c r="G35" s="103"/>
      <c r="H35" s="103"/>
    </row>
    <row r="36" spans="2:8" ht="19.899999999999999" customHeight="1" x14ac:dyDescent="0.25">
      <c r="B36" s="102"/>
      <c r="D36" s="103"/>
      <c r="E36" s="103"/>
      <c r="F36" s="103"/>
      <c r="G36" s="103"/>
      <c r="H36" s="103"/>
    </row>
    <row r="37" spans="2:8" ht="19.899999999999999" customHeight="1" x14ac:dyDescent="0.25">
      <c r="B37" s="102"/>
      <c r="D37" s="103"/>
      <c r="E37" s="103"/>
      <c r="F37" s="103"/>
      <c r="G37" s="103"/>
      <c r="H37" s="103"/>
    </row>
    <row r="38" spans="2:8" ht="19.899999999999999" customHeight="1" x14ac:dyDescent="0.25">
      <c r="B38" s="102"/>
      <c r="D38" s="103"/>
      <c r="E38" s="103"/>
      <c r="F38" s="103"/>
      <c r="G38" s="103"/>
      <c r="H38" s="104"/>
    </row>
    <row r="39" spans="2:8" ht="19.899999999999999" customHeight="1" x14ac:dyDescent="0.25">
      <c r="B39" s="102"/>
      <c r="D39" s="103"/>
      <c r="E39" s="103"/>
      <c r="F39" s="103"/>
      <c r="G39" s="103"/>
      <c r="H39" s="103"/>
    </row>
    <row r="40" spans="2:8" ht="19.899999999999999" customHeight="1" x14ac:dyDescent="0.25">
      <c r="B40" s="102"/>
      <c r="D40" s="103"/>
      <c r="E40" s="103"/>
      <c r="F40" s="103"/>
      <c r="G40" s="103"/>
      <c r="H40" s="103"/>
    </row>
    <row r="41" spans="2:8" ht="19.899999999999999" customHeight="1" x14ac:dyDescent="0.25">
      <c r="B41" s="102"/>
      <c r="D41" s="103"/>
      <c r="E41" s="103"/>
      <c r="F41" s="103"/>
      <c r="G41" s="103"/>
      <c r="H41" s="103"/>
    </row>
    <row r="42" spans="2:8" ht="19.899999999999999" customHeight="1" x14ac:dyDescent="0.25"/>
    <row r="43" spans="2:8" ht="19.899999999999999" customHeight="1" x14ac:dyDescent="0.25"/>
    <row r="44" spans="2:8" ht="19.899999999999999" customHeight="1" x14ac:dyDescent="0.25"/>
    <row r="45" spans="2:8" ht="19.899999999999999" customHeight="1" x14ac:dyDescent="0.25"/>
    <row r="46" spans="2:8" ht="19.899999999999999" customHeight="1" x14ac:dyDescent="0.25"/>
    <row r="47" spans="2:8" ht="19.899999999999999" customHeight="1" x14ac:dyDescent="0.25"/>
    <row r="48" spans="2:8" ht="19.899999999999999" customHeight="1" x14ac:dyDescent="0.25"/>
    <row r="49" ht="19.899999999999999" customHeight="1" x14ac:dyDescent="0.25"/>
    <row r="50" ht="19.899999999999999" customHeight="1" x14ac:dyDescent="0.25"/>
    <row r="51" ht="19.899999999999999" customHeight="1" x14ac:dyDescent="0.25"/>
    <row r="52" ht="19.899999999999999" customHeight="1" x14ac:dyDescent="0.25"/>
    <row r="53" ht="19.899999999999999" customHeight="1" x14ac:dyDescent="0.25"/>
    <row r="54" ht="19.899999999999999" customHeight="1" x14ac:dyDescent="0.25"/>
    <row r="55" ht="19.899999999999999" customHeight="1" x14ac:dyDescent="0.25"/>
    <row r="56" ht="19.899999999999999" customHeight="1" x14ac:dyDescent="0.25"/>
    <row r="57" ht="19.899999999999999" customHeight="1" x14ac:dyDescent="0.25"/>
    <row r="58" ht="19.899999999999999" customHeight="1" x14ac:dyDescent="0.25"/>
    <row r="59" ht="19.899999999999999" customHeight="1" x14ac:dyDescent="0.25"/>
    <row r="60" ht="19.899999999999999" customHeight="1" x14ac:dyDescent="0.25"/>
    <row r="61" ht="19.899999999999999" customHeight="1" x14ac:dyDescent="0.25"/>
    <row r="62" ht="19.899999999999999" customHeight="1" x14ac:dyDescent="0.25"/>
    <row r="63" ht="19.899999999999999" customHeight="1" x14ac:dyDescent="0.25"/>
    <row r="64" ht="19.899999999999999" customHeight="1" x14ac:dyDescent="0.25"/>
    <row r="65" ht="19.899999999999999" customHeight="1" x14ac:dyDescent="0.25"/>
    <row r="66" ht="19.899999999999999" customHeight="1" x14ac:dyDescent="0.25"/>
    <row r="67" ht="19.899999999999999" customHeight="1" x14ac:dyDescent="0.25"/>
    <row r="68" ht="19.899999999999999" customHeight="1" x14ac:dyDescent="0.25"/>
    <row r="69" ht="19.899999999999999" customHeight="1" x14ac:dyDescent="0.25"/>
  </sheetData>
  <sheetProtection sheet="1" objects="1" scenarios="1"/>
  <mergeCells count="4">
    <mergeCell ref="B9:H9"/>
    <mergeCell ref="D24:H24"/>
    <mergeCell ref="D16:H17"/>
    <mergeCell ref="B7:E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2BE48-0E76-479C-935F-AAFB52CFC416}">
  <sheetPr codeName="Sheet10">
    <tabColor rgb="FF00B0F0"/>
  </sheetPr>
  <dimension ref="B4:S13"/>
  <sheetViews>
    <sheetView zoomScale="80" zoomScaleNormal="80" workbookViewId="0">
      <selection activeCell="H10" sqref="H10"/>
    </sheetView>
  </sheetViews>
  <sheetFormatPr defaultRowHeight="15" x14ac:dyDescent="0.25"/>
  <cols>
    <col min="4" max="4" width="16.140625" customWidth="1"/>
    <col min="5" max="5" width="10.85546875" customWidth="1"/>
    <col min="6" max="6" width="11.140625" customWidth="1"/>
    <col min="7" max="7" width="20.28515625" customWidth="1"/>
    <col min="8" max="8" width="11" customWidth="1"/>
    <col min="11" max="11" width="12.7109375" customWidth="1"/>
    <col min="12" max="12" width="11.85546875" customWidth="1"/>
    <col min="13" max="13" width="15" customWidth="1"/>
    <col min="18" max="18" width="9.140625" customWidth="1"/>
  </cols>
  <sheetData>
    <row r="4" spans="2:19" x14ac:dyDescent="0.25">
      <c r="S4" s="183" t="s">
        <v>183</v>
      </c>
    </row>
    <row r="5" spans="2:19" x14ac:dyDescent="0.25">
      <c r="S5" s="183" t="s">
        <v>184</v>
      </c>
    </row>
    <row r="6" spans="2:19" x14ac:dyDescent="0.25">
      <c r="S6" s="183" t="s">
        <v>185</v>
      </c>
    </row>
    <row r="7" spans="2:19" x14ac:dyDescent="0.25">
      <c r="S7" s="183" t="s">
        <v>186</v>
      </c>
    </row>
    <row r="8" spans="2:19" x14ac:dyDescent="0.25">
      <c r="S8" s="183" t="s">
        <v>187</v>
      </c>
    </row>
    <row r="9" spans="2:19" ht="15.75" thickBot="1" x14ac:dyDescent="0.3">
      <c r="S9" s="183"/>
    </row>
    <row r="10" spans="2:19" ht="23.25" customHeight="1" thickBot="1" x14ac:dyDescent="0.3">
      <c r="B10" s="241" t="s">
        <v>431</v>
      </c>
      <c r="C10" s="242"/>
      <c r="D10" s="242"/>
      <c r="E10" s="243"/>
      <c r="F10" s="205"/>
      <c r="S10" s="183"/>
    </row>
    <row r="11" spans="2:19" ht="18.75" customHeight="1" x14ac:dyDescent="0.25"/>
    <row r="12" spans="2:19" ht="21.75" customHeight="1" thickBot="1" x14ac:dyDescent="0.3"/>
    <row r="13" spans="2:19" ht="30" customHeight="1" thickBot="1" x14ac:dyDescent="0.3">
      <c r="D13" s="197"/>
      <c r="G13" s="198"/>
    </row>
  </sheetData>
  <sheetProtection sheet="1" objects="1" scenarios="1"/>
  <dataConsolidate/>
  <mergeCells count="1">
    <mergeCell ref="B10:E10"/>
  </mergeCells>
  <dataValidations count="2">
    <dataValidation type="whole" allowBlank="1" showInputMessage="1" showErrorMessage="1" promptTitle="Task" prompt="Type 3.78 into this cell" sqref="D13" xr:uid="{33C64787-2767-43C1-ABB2-79F661716915}">
      <formula1>1</formula1>
      <formula2>1000</formula2>
    </dataValidation>
    <dataValidation type="list" showInputMessage="1" showErrorMessage="1" sqref="G13" xr:uid="{46D83670-CDB1-4669-8C1C-92FD5B157751}">
      <formula1>$S$4:$S$8</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91C86-F7C8-4E94-ACEC-02279C0177B5}">
  <sheetPr codeName="Sheet11">
    <tabColor rgb="FF0070C0"/>
  </sheetPr>
  <dimension ref="B2:T68"/>
  <sheetViews>
    <sheetView showGridLines="0" zoomScale="80" zoomScaleNormal="80" workbookViewId="0">
      <selection activeCell="F10" sqref="F10"/>
    </sheetView>
  </sheetViews>
  <sheetFormatPr defaultRowHeight="15" x14ac:dyDescent="0.25"/>
  <cols>
    <col min="2" max="2" width="10.42578125" customWidth="1"/>
    <col min="3" max="3" width="12.42578125" bestFit="1" customWidth="1"/>
    <col min="4" max="4" width="11.28515625" customWidth="1"/>
    <col min="5" max="5" width="17.7109375" customWidth="1"/>
    <col min="6" max="6" width="15.7109375" style="55" customWidth="1"/>
    <col min="7" max="7" width="16.85546875" style="55" customWidth="1"/>
    <col min="8" max="8" width="12.7109375" customWidth="1"/>
    <col min="10" max="10" width="23.140625" customWidth="1"/>
    <col min="11" max="11" width="22.85546875" customWidth="1"/>
    <col min="15" max="15" width="10.85546875" customWidth="1"/>
    <col min="16" max="16" width="25.85546875" customWidth="1"/>
  </cols>
  <sheetData>
    <row r="2" spans="2:20" x14ac:dyDescent="0.25">
      <c r="F2"/>
      <c r="G2"/>
    </row>
    <row r="3" spans="2:20" x14ac:dyDescent="0.25">
      <c r="F3"/>
      <c r="G3"/>
    </row>
    <row r="4" spans="2:20" x14ac:dyDescent="0.25">
      <c r="F4"/>
      <c r="G4"/>
    </row>
    <row r="5" spans="2:20" x14ac:dyDescent="0.25">
      <c r="F5"/>
      <c r="G5"/>
    </row>
    <row r="6" spans="2:20" x14ac:dyDescent="0.25">
      <c r="F6"/>
      <c r="G6"/>
    </row>
    <row r="7" spans="2:20" x14ac:dyDescent="0.25">
      <c r="F7"/>
      <c r="G7"/>
    </row>
    <row r="8" spans="2:20" x14ac:dyDescent="0.25">
      <c r="F8"/>
      <c r="G8"/>
    </row>
    <row r="9" spans="2:20" ht="29.25" customHeight="1" thickBot="1" x14ac:dyDescent="0.3">
      <c r="F9"/>
      <c r="G9"/>
    </row>
    <row r="10" spans="2:20" ht="18.75" customHeight="1" thickBot="1" x14ac:dyDescent="0.3">
      <c r="B10" s="241" t="s">
        <v>431</v>
      </c>
      <c r="C10" s="242"/>
      <c r="D10" s="242"/>
      <c r="E10" s="243"/>
      <c r="F10" s="205"/>
      <c r="G10"/>
    </row>
    <row r="11" spans="2:20" ht="28.5" customHeight="1" thickBot="1" x14ac:dyDescent="0.3"/>
    <row r="12" spans="2:20" ht="25.5" customHeight="1" x14ac:dyDescent="0.25">
      <c r="B12" s="80" t="s">
        <v>282</v>
      </c>
      <c r="C12" s="81" t="s">
        <v>283</v>
      </c>
      <c r="D12" s="81" t="s">
        <v>284</v>
      </c>
      <c r="E12" s="82" t="s">
        <v>349</v>
      </c>
      <c r="F12" s="70" t="s">
        <v>345</v>
      </c>
      <c r="G12" s="70" t="s">
        <v>346</v>
      </c>
      <c r="H12" s="83" t="s">
        <v>285</v>
      </c>
      <c r="J12" s="79" t="s">
        <v>351</v>
      </c>
      <c r="K12" s="79" t="s">
        <v>353</v>
      </c>
      <c r="Q12" s="54"/>
      <c r="S12" s="73" t="s">
        <v>286</v>
      </c>
      <c r="T12" s="74" t="s">
        <v>287</v>
      </c>
    </row>
    <row r="13" spans="2:20" x14ac:dyDescent="0.25">
      <c r="B13" s="56" t="s">
        <v>342</v>
      </c>
      <c r="C13" s="57" t="s">
        <v>343</v>
      </c>
      <c r="D13" s="57">
        <v>1500</v>
      </c>
      <c r="E13" s="57">
        <f t="shared" ref="E13:E44" si="0">SUMIFS($T$13:$T$44,$S$13:$S$44,B13)</f>
        <v>1500</v>
      </c>
      <c r="F13" s="71" t="s">
        <v>288</v>
      </c>
      <c r="G13" s="71" t="s">
        <v>288</v>
      </c>
      <c r="H13" s="58" t="str">
        <f>IF(AND(COUNTA(Task10!$F68:$G68)=2,Task10!$E68=Task10!$D68),"C","")</f>
        <v/>
      </c>
      <c r="J13" s="3"/>
      <c r="K13" s="3"/>
      <c r="S13" s="59" t="s">
        <v>342</v>
      </c>
      <c r="T13" s="60">
        <v>1500</v>
      </c>
    </row>
    <row r="14" spans="2:20" x14ac:dyDescent="0.25">
      <c r="B14" s="56" t="s">
        <v>289</v>
      </c>
      <c r="C14" s="57" t="s">
        <v>343</v>
      </c>
      <c r="D14" s="57">
        <v>1500</v>
      </c>
      <c r="E14" s="57">
        <f t="shared" si="0"/>
        <v>0</v>
      </c>
      <c r="F14" s="71"/>
      <c r="G14" s="71"/>
      <c r="H14" s="58" t="str">
        <f>IF(AND(COUNTA(Task10!$F67:$G67)=2,Task10!$E67=Task10!$D67),"C","")</f>
        <v/>
      </c>
      <c r="J14" s="3"/>
      <c r="K14" s="3"/>
      <c r="S14" s="59" t="s">
        <v>109</v>
      </c>
      <c r="T14" s="60">
        <v>1000</v>
      </c>
    </row>
    <row r="15" spans="2:20" x14ac:dyDescent="0.25">
      <c r="B15" s="56" t="s">
        <v>329</v>
      </c>
      <c r="C15" s="57" t="s">
        <v>344</v>
      </c>
      <c r="D15" s="57">
        <v>1300</v>
      </c>
      <c r="E15" s="57">
        <f t="shared" si="0"/>
        <v>0</v>
      </c>
      <c r="F15" s="71"/>
      <c r="G15" s="71"/>
      <c r="H15" s="58" t="str">
        <f>IF(AND(COUNTA(Task10!$F66:$G66)=2,Task10!$E66=Task10!$D66),"C","")</f>
        <v/>
      </c>
      <c r="J15" s="3"/>
      <c r="K15" s="3"/>
      <c r="S15" s="59" t="s">
        <v>109</v>
      </c>
      <c r="T15" s="60">
        <v>300</v>
      </c>
    </row>
    <row r="16" spans="2:20" x14ac:dyDescent="0.25">
      <c r="B16" s="56" t="s">
        <v>292</v>
      </c>
      <c r="C16" s="57" t="s">
        <v>225</v>
      </c>
      <c r="D16" s="57">
        <v>1130</v>
      </c>
      <c r="E16" s="57">
        <f t="shared" si="0"/>
        <v>1130</v>
      </c>
      <c r="F16" s="71"/>
      <c r="G16" s="71"/>
      <c r="H16" s="58" t="str">
        <f>IF(AND(COUNTA(Task10!$F65:$G65)=2,Task10!$E65=Task10!$D65),"C","")</f>
        <v/>
      </c>
      <c r="J16" s="3"/>
      <c r="K16" s="3"/>
      <c r="S16" s="59" t="s">
        <v>292</v>
      </c>
      <c r="T16" s="60">
        <v>1130</v>
      </c>
    </row>
    <row r="17" spans="2:20" x14ac:dyDescent="0.25">
      <c r="B17" s="56" t="s">
        <v>294</v>
      </c>
      <c r="C17" s="57" t="s">
        <v>225</v>
      </c>
      <c r="D17" s="57">
        <v>1130</v>
      </c>
      <c r="E17" s="57">
        <f t="shared" si="0"/>
        <v>750</v>
      </c>
      <c r="F17" s="71" t="s">
        <v>288</v>
      </c>
      <c r="G17" s="71" t="s">
        <v>288</v>
      </c>
      <c r="H17" s="58" t="str">
        <f>IF(AND(COUNTA(Task10!$F64:$G64)=2,Task10!$E64=Task10!$D64),"C","")</f>
        <v/>
      </c>
      <c r="J17" s="3"/>
      <c r="K17" s="3"/>
      <c r="S17" s="59" t="s">
        <v>294</v>
      </c>
      <c r="T17" s="60">
        <v>750</v>
      </c>
    </row>
    <row r="18" spans="2:20" x14ac:dyDescent="0.25">
      <c r="B18" s="56" t="s">
        <v>296</v>
      </c>
      <c r="C18" s="57" t="s">
        <v>225</v>
      </c>
      <c r="D18" s="57">
        <v>1130</v>
      </c>
      <c r="E18" s="57">
        <f t="shared" si="0"/>
        <v>1130</v>
      </c>
      <c r="F18" s="71" t="s">
        <v>288</v>
      </c>
      <c r="G18" s="71" t="s">
        <v>288</v>
      </c>
      <c r="H18" s="58" t="str">
        <f>IF(AND(COUNTA(Task10!$F63:$G63)=2,Task10!$E63=Task10!$D63),"C","")</f>
        <v/>
      </c>
      <c r="J18" s="3"/>
      <c r="K18" s="3"/>
      <c r="S18" s="59" t="s">
        <v>296</v>
      </c>
      <c r="T18" s="60">
        <v>1130</v>
      </c>
    </row>
    <row r="19" spans="2:20" x14ac:dyDescent="0.25">
      <c r="B19" s="56" t="s">
        <v>319</v>
      </c>
      <c r="C19" s="57" t="s">
        <v>225</v>
      </c>
      <c r="D19" s="57">
        <v>1130</v>
      </c>
      <c r="E19" s="57">
        <f t="shared" si="0"/>
        <v>0</v>
      </c>
      <c r="F19" s="71"/>
      <c r="G19" s="71"/>
      <c r="H19" s="58" t="str">
        <f>IF(AND(COUNTA(Task10!$F62:$G62)=2,Task10!$E62=Task10!$D62),"C","")</f>
        <v/>
      </c>
      <c r="J19" s="3"/>
      <c r="K19" s="3"/>
      <c r="S19" s="59" t="s">
        <v>298</v>
      </c>
      <c r="T19" s="60">
        <v>1130</v>
      </c>
    </row>
    <row r="20" spans="2:20" x14ac:dyDescent="0.25">
      <c r="B20" s="56" t="s">
        <v>330</v>
      </c>
      <c r="C20" s="57" t="s">
        <v>344</v>
      </c>
      <c r="D20" s="57">
        <v>1300</v>
      </c>
      <c r="E20" s="57">
        <f t="shared" si="0"/>
        <v>0</v>
      </c>
      <c r="F20" s="71"/>
      <c r="G20" s="71"/>
      <c r="H20" s="58" t="str">
        <f>IF(AND(COUNTA(Task10!$F61:$G61)=2,Task10!$E61=Task10!$D61),"C","")</f>
        <v/>
      </c>
      <c r="J20" s="3"/>
      <c r="K20" s="3"/>
      <c r="S20" s="59" t="s">
        <v>300</v>
      </c>
      <c r="T20" s="60">
        <v>1130</v>
      </c>
    </row>
    <row r="21" spans="2:20" x14ac:dyDescent="0.25">
      <c r="B21" s="56" t="s">
        <v>331</v>
      </c>
      <c r="C21" s="57" t="s">
        <v>344</v>
      </c>
      <c r="D21" s="57">
        <v>1300</v>
      </c>
      <c r="E21" s="57">
        <f t="shared" si="0"/>
        <v>0</v>
      </c>
      <c r="F21" s="71"/>
      <c r="G21" s="71"/>
      <c r="H21" s="58" t="str">
        <f>IF(AND(COUNTA(Task10!$F60:$G60)=2,Task10!$E60=Task10!$D60),"C","")</f>
        <v/>
      </c>
      <c r="J21" s="3"/>
      <c r="K21" s="3"/>
      <c r="S21" s="59" t="s">
        <v>293</v>
      </c>
      <c r="T21" s="60">
        <v>1500</v>
      </c>
    </row>
    <row r="22" spans="2:20" x14ac:dyDescent="0.25">
      <c r="B22" s="56" t="s">
        <v>320</v>
      </c>
      <c r="C22" s="57" t="s">
        <v>225</v>
      </c>
      <c r="D22" s="57">
        <v>1130</v>
      </c>
      <c r="E22" s="57">
        <f t="shared" si="0"/>
        <v>0</v>
      </c>
      <c r="F22" s="71"/>
      <c r="G22" s="71"/>
      <c r="H22" s="58" t="str">
        <f>IF(AND(COUNTA(Task10!$F59:$G59)=2,Task10!$E59=Task10!$D59),"C","")</f>
        <v/>
      </c>
      <c r="J22" s="3"/>
      <c r="K22" s="3"/>
      <c r="S22" s="59" t="s">
        <v>108</v>
      </c>
      <c r="T22" s="60">
        <v>1130</v>
      </c>
    </row>
    <row r="23" spans="2:20" x14ac:dyDescent="0.25">
      <c r="B23" s="56" t="s">
        <v>298</v>
      </c>
      <c r="C23" s="57" t="s">
        <v>225</v>
      </c>
      <c r="D23" s="57">
        <v>1130</v>
      </c>
      <c r="E23" s="57">
        <f t="shared" si="0"/>
        <v>1130</v>
      </c>
      <c r="F23" s="71"/>
      <c r="G23" s="71"/>
      <c r="H23" s="58" t="str">
        <f>IF(AND(COUNTA(Task10!$F58:$G58)=2,Task10!$E58=Task10!$D58),"C","")</f>
        <v/>
      </c>
      <c r="J23" s="3"/>
      <c r="K23" s="3"/>
      <c r="S23" s="59" t="s">
        <v>295</v>
      </c>
      <c r="T23" s="60">
        <v>950</v>
      </c>
    </row>
    <row r="24" spans="2:20" x14ac:dyDescent="0.25">
      <c r="B24" s="56" t="s">
        <v>290</v>
      </c>
      <c r="C24" s="57" t="s">
        <v>343</v>
      </c>
      <c r="D24" s="57">
        <v>1500</v>
      </c>
      <c r="E24" s="57">
        <f t="shared" si="0"/>
        <v>0</v>
      </c>
      <c r="F24" s="71"/>
      <c r="G24" s="71"/>
      <c r="H24" s="58" t="str">
        <f>IF(AND(COUNTA(Task10!$F57:$G57)=2,Task10!$E57=Task10!$D57),"C","")</f>
        <v/>
      </c>
      <c r="J24" s="3"/>
      <c r="K24" s="3"/>
      <c r="S24" s="59" t="s">
        <v>305</v>
      </c>
      <c r="T24" s="60">
        <v>1130</v>
      </c>
    </row>
    <row r="25" spans="2:20" x14ac:dyDescent="0.25">
      <c r="B25" s="56" t="s">
        <v>332</v>
      </c>
      <c r="C25" s="57" t="s">
        <v>344</v>
      </c>
      <c r="D25" s="57">
        <v>1300</v>
      </c>
      <c r="E25" s="57">
        <f t="shared" si="0"/>
        <v>0</v>
      </c>
      <c r="F25" s="71"/>
      <c r="G25" s="71"/>
      <c r="H25" s="58" t="str">
        <f>IF(AND(COUNTA(Task10!$F56:$G56)=2,Task10!$E56=Task10!$D56),"C","")</f>
        <v/>
      </c>
      <c r="J25" s="3"/>
      <c r="K25" s="3"/>
      <c r="S25" s="59" t="s">
        <v>307</v>
      </c>
      <c r="T25" s="60">
        <v>1130</v>
      </c>
    </row>
    <row r="26" spans="2:20" x14ac:dyDescent="0.25">
      <c r="B26" s="56" t="s">
        <v>300</v>
      </c>
      <c r="C26" s="57" t="s">
        <v>225</v>
      </c>
      <c r="D26" s="57">
        <v>1130</v>
      </c>
      <c r="E26" s="57">
        <f t="shared" si="0"/>
        <v>1130</v>
      </c>
      <c r="F26" s="71"/>
      <c r="G26" s="71"/>
      <c r="H26" s="58" t="str">
        <f>IF(AND(COUNTA(Task10!$F55:$G55)=2,Task10!$E55=Task10!$D55),"C","")</f>
        <v/>
      </c>
      <c r="J26" s="3"/>
      <c r="K26" s="3"/>
      <c r="S26" s="59" t="s">
        <v>299</v>
      </c>
      <c r="T26" s="60">
        <v>950</v>
      </c>
    </row>
    <row r="27" spans="2:20" x14ac:dyDescent="0.25">
      <c r="B27" s="56" t="s">
        <v>333</v>
      </c>
      <c r="C27" s="57" t="s">
        <v>344</v>
      </c>
      <c r="D27" s="57">
        <v>1300</v>
      </c>
      <c r="E27" s="57">
        <f t="shared" si="0"/>
        <v>0</v>
      </c>
      <c r="F27" s="71"/>
      <c r="G27" s="71"/>
      <c r="H27" s="58" t="str">
        <f>IF(AND(COUNTA(Task10!$F54:$G54)=2,Task10!$E54=Task10!$D54),"C","")</f>
        <v/>
      </c>
      <c r="J27" s="3"/>
      <c r="K27" s="3"/>
      <c r="S27" s="59" t="s">
        <v>310</v>
      </c>
      <c r="T27" s="60">
        <v>895</v>
      </c>
    </row>
    <row r="28" spans="2:20" x14ac:dyDescent="0.25">
      <c r="B28" s="56" t="s">
        <v>291</v>
      </c>
      <c r="C28" s="57" t="s">
        <v>343</v>
      </c>
      <c r="D28" s="57">
        <v>1500</v>
      </c>
      <c r="E28" s="57">
        <f t="shared" si="0"/>
        <v>0</v>
      </c>
      <c r="F28" s="71"/>
      <c r="G28" s="71"/>
      <c r="H28" s="58" t="str">
        <f>IF(AND(COUNTA(Task10!$F53:$G53)=2,Task10!$E53=Task10!$D53),"C","")</f>
        <v/>
      </c>
      <c r="J28" s="3"/>
      <c r="K28" s="3"/>
      <c r="S28" s="59" t="s">
        <v>302</v>
      </c>
      <c r="T28" s="60">
        <v>950</v>
      </c>
    </row>
    <row r="29" spans="2:20" x14ac:dyDescent="0.25">
      <c r="B29" s="56" t="s">
        <v>293</v>
      </c>
      <c r="C29" s="57" t="s">
        <v>343</v>
      </c>
      <c r="D29" s="57">
        <v>1500</v>
      </c>
      <c r="E29" s="57">
        <f t="shared" si="0"/>
        <v>1500</v>
      </c>
      <c r="F29" s="71" t="s">
        <v>288</v>
      </c>
      <c r="G29" s="71" t="s">
        <v>288</v>
      </c>
      <c r="H29" s="58" t="str">
        <f>IF(AND(COUNTA(Task10!$F52:$G52)=2,Task10!$E52=Task10!$D52),"C","")</f>
        <v/>
      </c>
      <c r="J29" s="3"/>
      <c r="K29" s="3"/>
      <c r="S29" s="59" t="s">
        <v>303</v>
      </c>
      <c r="T29" s="60">
        <v>950</v>
      </c>
    </row>
    <row r="30" spans="2:20" x14ac:dyDescent="0.25">
      <c r="B30" s="56" t="s">
        <v>108</v>
      </c>
      <c r="C30" s="57" t="s">
        <v>225</v>
      </c>
      <c r="D30" s="57">
        <v>1130</v>
      </c>
      <c r="E30" s="57">
        <f t="shared" si="0"/>
        <v>1130</v>
      </c>
      <c r="F30" s="71"/>
      <c r="G30" s="71"/>
      <c r="H30" s="58" t="str">
        <f>IF(AND(COUNTA(Task10!$F51:$G51)=2,Task10!$E51=Task10!$D51),"C","")</f>
        <v/>
      </c>
      <c r="J30" s="3"/>
      <c r="K30" s="3"/>
      <c r="S30" s="59" t="s">
        <v>314</v>
      </c>
      <c r="T30" s="60">
        <v>300</v>
      </c>
    </row>
    <row r="31" spans="2:20" x14ac:dyDescent="0.25">
      <c r="B31" s="56" t="s">
        <v>295</v>
      </c>
      <c r="C31" s="57" t="s">
        <v>343</v>
      </c>
      <c r="D31" s="57">
        <v>1500</v>
      </c>
      <c r="E31" s="57">
        <f t="shared" si="0"/>
        <v>950</v>
      </c>
      <c r="F31" s="71"/>
      <c r="G31" s="71"/>
      <c r="H31" s="58" t="str">
        <f>IF(AND(COUNTA(Task10!$F50:$G50)=2,Task10!$E50=Task10!$D50),"C","")</f>
        <v/>
      </c>
      <c r="J31" s="3"/>
      <c r="K31" s="3"/>
      <c r="S31" s="59" t="s">
        <v>314</v>
      </c>
      <c r="T31" s="60">
        <v>300</v>
      </c>
    </row>
    <row r="32" spans="2:20" x14ac:dyDescent="0.25">
      <c r="B32" s="56" t="s">
        <v>334</v>
      </c>
      <c r="C32" s="57" t="s">
        <v>344</v>
      </c>
      <c r="D32" s="57">
        <v>1300</v>
      </c>
      <c r="E32" s="57">
        <f t="shared" si="0"/>
        <v>0</v>
      </c>
      <c r="F32" s="71"/>
      <c r="G32" s="71"/>
      <c r="H32" s="58" t="str">
        <f>IF(AND(COUNTA(Task10!$F49:$G49)=2,Task10!$E49=Task10!$D49),"C","")</f>
        <v/>
      </c>
      <c r="J32" s="3"/>
      <c r="K32" s="3"/>
      <c r="S32" s="59" t="s">
        <v>317</v>
      </c>
      <c r="T32" s="60">
        <v>895</v>
      </c>
    </row>
    <row r="33" spans="2:20" x14ac:dyDescent="0.25">
      <c r="B33" s="56" t="s">
        <v>323</v>
      </c>
      <c r="C33" s="57" t="s">
        <v>225</v>
      </c>
      <c r="D33" s="57">
        <v>1130</v>
      </c>
      <c r="E33" s="57">
        <f t="shared" si="0"/>
        <v>0</v>
      </c>
      <c r="F33" s="71"/>
      <c r="G33" s="71"/>
      <c r="H33" s="58" t="str">
        <f>IF(AND(COUNTA(Task10!$F48:$G48)=2,Task10!$E48=Task10!$D48),"C","")</f>
        <v/>
      </c>
      <c r="J33" s="3"/>
      <c r="K33" s="3"/>
      <c r="S33" s="59" t="s">
        <v>318</v>
      </c>
      <c r="T33" s="60">
        <v>500</v>
      </c>
    </row>
    <row r="34" spans="2:20" x14ac:dyDescent="0.25">
      <c r="B34" s="56" t="s">
        <v>335</v>
      </c>
      <c r="C34" s="57" t="s">
        <v>344</v>
      </c>
      <c r="D34" s="57">
        <v>1300</v>
      </c>
      <c r="E34" s="57">
        <f t="shared" si="0"/>
        <v>0</v>
      </c>
      <c r="F34" s="71"/>
      <c r="G34" s="71"/>
      <c r="H34" s="58" t="str">
        <f>IF(AND(COUNTA(Task10!$F47:$G47)=2,Task10!$E47=Task10!$D47),"C","")</f>
        <v/>
      </c>
      <c r="J34" s="3"/>
      <c r="K34" s="3"/>
      <c r="S34" s="59" t="s">
        <v>318</v>
      </c>
      <c r="T34" s="60">
        <v>500</v>
      </c>
    </row>
    <row r="35" spans="2:20" x14ac:dyDescent="0.25">
      <c r="B35" s="56" t="s">
        <v>297</v>
      </c>
      <c r="C35" s="57" t="s">
        <v>343</v>
      </c>
      <c r="D35" s="57">
        <v>1500</v>
      </c>
      <c r="E35" s="57">
        <f t="shared" si="0"/>
        <v>0</v>
      </c>
      <c r="F35" s="71"/>
      <c r="G35" s="71"/>
      <c r="H35" s="58" t="str">
        <f>IF(AND(COUNTA(Task10!$F46:$G46)=2,Task10!$E46=Task10!$D46),"C","")</f>
        <v/>
      </c>
      <c r="J35" s="3"/>
      <c r="K35" s="3"/>
      <c r="S35" s="59" t="s">
        <v>306</v>
      </c>
      <c r="T35" s="60">
        <v>645</v>
      </c>
    </row>
    <row r="36" spans="2:20" x14ac:dyDescent="0.25">
      <c r="B36" s="56" t="s">
        <v>305</v>
      </c>
      <c r="C36" s="57" t="s">
        <v>225</v>
      </c>
      <c r="D36" s="57">
        <v>1130</v>
      </c>
      <c r="E36" s="57">
        <f t="shared" si="0"/>
        <v>1130</v>
      </c>
      <c r="F36" s="71"/>
      <c r="G36" s="71"/>
      <c r="H36" s="58" t="str">
        <f>IF(AND(COUNTA(Task10!$F45:$G45)=2,Task10!$E45=Task10!$D45),"C","")</f>
        <v/>
      </c>
      <c r="J36" s="3"/>
      <c r="K36" s="3"/>
      <c r="S36" s="59" t="s">
        <v>321</v>
      </c>
      <c r="T36" s="60">
        <v>1130</v>
      </c>
    </row>
    <row r="37" spans="2:20" x14ac:dyDescent="0.25">
      <c r="B37" s="56" t="s">
        <v>336</v>
      </c>
      <c r="C37" s="57" t="s">
        <v>344</v>
      </c>
      <c r="D37" s="57">
        <v>1300</v>
      </c>
      <c r="E37" s="57">
        <f t="shared" si="0"/>
        <v>0</v>
      </c>
      <c r="F37" s="71"/>
      <c r="G37" s="71"/>
      <c r="H37" s="58" t="str">
        <f>IF(AND(COUNTA(Task10!$F44:$G44)=2,Task10!$E44=Task10!$D44),"C","")</f>
        <v>C</v>
      </c>
      <c r="J37" s="3"/>
      <c r="K37" s="3"/>
      <c r="S37" s="59" t="s">
        <v>322</v>
      </c>
      <c r="T37" s="60">
        <v>895</v>
      </c>
    </row>
    <row r="38" spans="2:20" x14ac:dyDescent="0.25">
      <c r="B38" s="56" t="s">
        <v>307</v>
      </c>
      <c r="C38" s="57" t="s">
        <v>225</v>
      </c>
      <c r="D38" s="57">
        <v>1130</v>
      </c>
      <c r="E38" s="57">
        <f t="shared" si="0"/>
        <v>1130</v>
      </c>
      <c r="F38" s="71"/>
      <c r="G38" s="71"/>
      <c r="H38" s="58" t="str">
        <f>IF(AND(COUNTA(Task10!$F43:$G43)=2,Task10!$E43=Task10!$D43),"C","")</f>
        <v/>
      </c>
      <c r="J38" s="3"/>
      <c r="K38" s="3"/>
      <c r="S38" s="59" t="s">
        <v>309</v>
      </c>
      <c r="T38" s="60">
        <v>500</v>
      </c>
    </row>
    <row r="39" spans="2:20" x14ac:dyDescent="0.25">
      <c r="B39" s="56" t="s">
        <v>299</v>
      </c>
      <c r="C39" s="57" t="s">
        <v>343</v>
      </c>
      <c r="D39" s="57">
        <v>1500</v>
      </c>
      <c r="E39" s="57">
        <f t="shared" si="0"/>
        <v>950</v>
      </c>
      <c r="F39" s="71"/>
      <c r="G39" s="71"/>
      <c r="H39" s="58" t="str">
        <f>IF(AND(COUNTA(Task10!$F42:$G42)=2,Task10!$E42=Task10!$D42),"C","")</f>
        <v/>
      </c>
      <c r="J39" s="3"/>
      <c r="K39" s="3"/>
      <c r="S39" s="59" t="s">
        <v>309</v>
      </c>
      <c r="T39" s="60">
        <v>300</v>
      </c>
    </row>
    <row r="40" spans="2:20" x14ac:dyDescent="0.25">
      <c r="B40" s="56" t="s">
        <v>337</v>
      </c>
      <c r="C40" s="57" t="s">
        <v>344</v>
      </c>
      <c r="D40" s="57">
        <v>1300</v>
      </c>
      <c r="E40" s="57">
        <f t="shared" si="0"/>
        <v>0</v>
      </c>
      <c r="F40" s="71"/>
      <c r="G40" s="71"/>
      <c r="H40" s="58" t="str">
        <f>IF(AND(COUNTA(Task10!$F41:$G41)=2,Task10!$E41=Task10!$D41),"C","")</f>
        <v/>
      </c>
      <c r="J40" s="3"/>
      <c r="K40" s="3"/>
      <c r="S40" s="59" t="s">
        <v>324</v>
      </c>
      <c r="T40" s="60">
        <v>895</v>
      </c>
    </row>
    <row r="41" spans="2:20" x14ac:dyDescent="0.25">
      <c r="B41" s="56" t="s">
        <v>310</v>
      </c>
      <c r="C41" s="57" t="s">
        <v>344</v>
      </c>
      <c r="D41" s="57">
        <v>1300</v>
      </c>
      <c r="E41" s="57">
        <f t="shared" si="0"/>
        <v>895</v>
      </c>
      <c r="F41" s="71"/>
      <c r="G41" s="71"/>
      <c r="H41" s="58" t="str">
        <f>IF(AND(COUNTA(Task10!$F40:$G40)=2,Task10!$E40=Task10!$D40),"C","")</f>
        <v/>
      </c>
      <c r="J41" s="3"/>
      <c r="K41" s="3"/>
      <c r="S41" s="59" t="s">
        <v>315</v>
      </c>
      <c r="T41" s="60">
        <v>900</v>
      </c>
    </row>
    <row r="42" spans="2:20" x14ac:dyDescent="0.25">
      <c r="B42" s="56" t="s">
        <v>325</v>
      </c>
      <c r="C42" s="57" t="s">
        <v>225</v>
      </c>
      <c r="D42" s="57">
        <v>1130</v>
      </c>
      <c r="E42" s="57">
        <f t="shared" si="0"/>
        <v>0</v>
      </c>
      <c r="F42" s="71"/>
      <c r="G42" s="71"/>
      <c r="H42" s="58" t="str">
        <f>IF(AND(COUNTA(Task10!$F39:$G39)=2,Task10!$E39=Task10!$D39),"C","")</f>
        <v/>
      </c>
      <c r="J42" s="3"/>
      <c r="K42" s="3"/>
      <c r="S42" s="61" t="s">
        <v>315</v>
      </c>
      <c r="T42" s="62">
        <v>600</v>
      </c>
    </row>
    <row r="43" spans="2:20" x14ac:dyDescent="0.25">
      <c r="B43" s="56" t="s">
        <v>301</v>
      </c>
      <c r="C43" s="57" t="s">
        <v>343</v>
      </c>
      <c r="D43" s="57">
        <v>1500</v>
      </c>
      <c r="E43" s="57">
        <f t="shared" si="0"/>
        <v>0</v>
      </c>
      <c r="F43" s="71"/>
      <c r="G43" s="71"/>
      <c r="H43" s="58" t="str">
        <f>IF(AND(COUNTA(Task10!$F38:$G38)=2,Task10!$E38=Task10!$D38),"C","")</f>
        <v/>
      </c>
      <c r="J43" s="3"/>
      <c r="K43" s="3"/>
      <c r="S43" s="75" t="s">
        <v>328</v>
      </c>
      <c r="T43" s="76">
        <v>130</v>
      </c>
    </row>
    <row r="44" spans="2:20" x14ac:dyDescent="0.25">
      <c r="B44" s="56" t="s">
        <v>109</v>
      </c>
      <c r="C44" s="57" t="s">
        <v>344</v>
      </c>
      <c r="D44" s="57">
        <v>1300</v>
      </c>
      <c r="E44" s="57">
        <f t="shared" si="0"/>
        <v>1300</v>
      </c>
      <c r="F44" s="71" t="s">
        <v>288</v>
      </c>
      <c r="G44" s="71" t="s">
        <v>288</v>
      </c>
      <c r="H44" s="58" t="str">
        <f>IF(AND(COUNTA(Task10!$F37:$G37)=2,Task10!$E37=Task10!$D37),"C","")</f>
        <v/>
      </c>
      <c r="J44" s="3"/>
      <c r="K44" s="3"/>
      <c r="S44" s="75" t="s">
        <v>328</v>
      </c>
      <c r="T44" s="76">
        <v>1000</v>
      </c>
    </row>
    <row r="45" spans="2:20" x14ac:dyDescent="0.25">
      <c r="B45" s="56" t="s">
        <v>302</v>
      </c>
      <c r="C45" s="57" t="s">
        <v>343</v>
      </c>
      <c r="D45" s="57">
        <v>1500</v>
      </c>
      <c r="E45" s="57">
        <f t="shared" ref="E45:E62" si="1">SUMIFS($T$13:$T$44,$S$13:$S$44,B45)</f>
        <v>950</v>
      </c>
      <c r="F45" s="71"/>
      <c r="G45" s="71"/>
      <c r="H45" s="58" t="str">
        <f>IF(AND(COUNTA(Task10!$F36:$G36)=2,Task10!$E36=Task10!$D36),"C","")</f>
        <v/>
      </c>
      <c r="J45" s="3"/>
      <c r="K45" s="3"/>
    </row>
    <row r="46" spans="2:20" x14ac:dyDescent="0.25">
      <c r="B46" s="56" t="s">
        <v>326</v>
      </c>
      <c r="C46" s="57" t="s">
        <v>225</v>
      </c>
      <c r="D46" s="57">
        <v>1130</v>
      </c>
      <c r="E46" s="57">
        <f t="shared" si="1"/>
        <v>0</v>
      </c>
      <c r="F46" s="71"/>
      <c r="G46" s="71"/>
      <c r="H46" s="58" t="str">
        <f>IF(AND(COUNTA(Task10!$F35:$G35)=2,Task10!$E35=Task10!$D35),"C","")</f>
        <v/>
      </c>
      <c r="J46" s="3"/>
      <c r="K46" s="3"/>
    </row>
    <row r="47" spans="2:20" x14ac:dyDescent="0.25">
      <c r="B47" s="56" t="s">
        <v>327</v>
      </c>
      <c r="C47" s="57" t="s">
        <v>225</v>
      </c>
      <c r="D47" s="57">
        <v>1130</v>
      </c>
      <c r="E47" s="57">
        <f t="shared" si="1"/>
        <v>0</v>
      </c>
      <c r="F47" s="71"/>
      <c r="G47" s="71"/>
      <c r="H47" s="58" t="str">
        <f>IF(AND(COUNTA(Task10!$F34:$G34)=2,Task10!$E34=Task10!$D34),"C","")</f>
        <v/>
      </c>
      <c r="J47" s="3"/>
      <c r="K47" s="3"/>
    </row>
    <row r="48" spans="2:20" x14ac:dyDescent="0.25">
      <c r="B48" s="56" t="s">
        <v>303</v>
      </c>
      <c r="C48" s="57" t="s">
        <v>343</v>
      </c>
      <c r="D48" s="57">
        <v>1500</v>
      </c>
      <c r="E48" s="57">
        <f t="shared" si="1"/>
        <v>950</v>
      </c>
      <c r="F48" s="71"/>
      <c r="G48" s="71"/>
      <c r="H48" s="58" t="str">
        <f>IF(AND(COUNTA(Task10!$F33:$G33)=2,Task10!$E33=Task10!$D33),"C","")</f>
        <v/>
      </c>
      <c r="J48" s="3"/>
      <c r="K48" s="3"/>
    </row>
    <row r="49" spans="2:11" x14ac:dyDescent="0.25">
      <c r="B49" s="56" t="s">
        <v>314</v>
      </c>
      <c r="C49" s="57" t="s">
        <v>344</v>
      </c>
      <c r="D49" s="57">
        <v>1300</v>
      </c>
      <c r="E49" s="57">
        <f t="shared" si="1"/>
        <v>600</v>
      </c>
      <c r="F49" s="71"/>
      <c r="G49" s="71"/>
      <c r="H49" s="58" t="str">
        <f>IF(AND(COUNTA(Task10!$F32:$G32)=2,Task10!$E32=Task10!$D32),"C","")</f>
        <v/>
      </c>
      <c r="J49" s="3"/>
      <c r="K49" s="3"/>
    </row>
    <row r="50" spans="2:11" x14ac:dyDescent="0.25">
      <c r="B50" s="56" t="s">
        <v>317</v>
      </c>
      <c r="C50" s="57" t="s">
        <v>225</v>
      </c>
      <c r="D50" s="57">
        <v>1130</v>
      </c>
      <c r="E50" s="57">
        <f t="shared" si="1"/>
        <v>895</v>
      </c>
      <c r="F50" s="71"/>
      <c r="G50" s="71"/>
      <c r="H50" s="58" t="str">
        <f>IF(AND(COUNTA(Task10!$F30:$G30)=2,Task10!$E30=Task10!$D30),"C","")</f>
        <v/>
      </c>
      <c r="J50" s="3"/>
      <c r="K50" s="3"/>
    </row>
    <row r="51" spans="2:11" x14ac:dyDescent="0.25">
      <c r="B51" s="56" t="s">
        <v>317</v>
      </c>
      <c r="C51" s="57" t="s">
        <v>344</v>
      </c>
      <c r="D51" s="57">
        <v>1300</v>
      </c>
      <c r="E51" s="57">
        <f t="shared" si="1"/>
        <v>895</v>
      </c>
      <c r="F51" s="71"/>
      <c r="G51" s="71"/>
      <c r="H51" s="58" t="str">
        <f>IF(AND(COUNTA(Task10!$F31:$G31)=2,Task10!$E31=Task10!$D31),"C","")</f>
        <v/>
      </c>
      <c r="J51" s="3"/>
      <c r="K51" s="3"/>
    </row>
    <row r="52" spans="2:11" x14ac:dyDescent="0.25">
      <c r="B52" s="56" t="s">
        <v>318</v>
      </c>
      <c r="C52" s="57" t="s">
        <v>225</v>
      </c>
      <c r="D52" s="57">
        <v>1130</v>
      </c>
      <c r="E52" s="57">
        <f t="shared" si="1"/>
        <v>1000</v>
      </c>
      <c r="F52" s="71"/>
      <c r="G52" s="71"/>
      <c r="H52" s="58" t="str">
        <f>IF(AND(COUNTA(Task10!$F29:$G29)=2,Task10!$E29=Task10!$D29),"C","")</f>
        <v>C</v>
      </c>
      <c r="J52" s="3"/>
      <c r="K52" s="3"/>
    </row>
    <row r="53" spans="2:11" x14ac:dyDescent="0.25">
      <c r="B53" s="56" t="s">
        <v>304</v>
      </c>
      <c r="C53" s="57" t="s">
        <v>343</v>
      </c>
      <c r="D53" s="57">
        <v>1500</v>
      </c>
      <c r="E53" s="57">
        <f t="shared" si="1"/>
        <v>0</v>
      </c>
      <c r="F53" s="71"/>
      <c r="G53" s="71"/>
      <c r="H53" s="58" t="str">
        <f>IF(AND(COUNTA(Task10!$F28:$G28)=2,Task10!$E28=Task10!$D28),"C","")</f>
        <v/>
      </c>
      <c r="J53" s="3"/>
      <c r="K53" s="3"/>
    </row>
    <row r="54" spans="2:11" x14ac:dyDescent="0.25">
      <c r="B54" s="56" t="s">
        <v>338</v>
      </c>
      <c r="C54" s="57" t="s">
        <v>344</v>
      </c>
      <c r="D54" s="57">
        <v>1300</v>
      </c>
      <c r="E54" s="57">
        <f t="shared" si="1"/>
        <v>0</v>
      </c>
      <c r="F54" s="71"/>
      <c r="G54" s="71"/>
      <c r="H54" s="58" t="str">
        <f>IF(AND(COUNTA(Task10!$F27:$G27)=2,Task10!$E27=Task10!$D27),"C","")</f>
        <v/>
      </c>
      <c r="J54" s="3"/>
      <c r="K54" s="3"/>
    </row>
    <row r="55" spans="2:11" x14ac:dyDescent="0.25">
      <c r="B55" s="56" t="s">
        <v>306</v>
      </c>
      <c r="C55" s="57" t="s">
        <v>343</v>
      </c>
      <c r="D55" s="57">
        <v>1500</v>
      </c>
      <c r="E55" s="57">
        <f t="shared" si="1"/>
        <v>645</v>
      </c>
      <c r="F55" s="71" t="s">
        <v>288</v>
      </c>
      <c r="G55" s="71" t="s">
        <v>288</v>
      </c>
      <c r="H55" s="58" t="str">
        <f>IF(AND(COUNTA(Task10!$F26:$G26)=2,Task10!$E26=Task10!$D26),"C","")</f>
        <v/>
      </c>
      <c r="J55" s="3"/>
      <c r="K55" s="3"/>
    </row>
    <row r="56" spans="2:11" x14ac:dyDescent="0.25">
      <c r="B56" s="56" t="s">
        <v>308</v>
      </c>
      <c r="C56" s="57" t="s">
        <v>343</v>
      </c>
      <c r="D56" s="57">
        <v>1500</v>
      </c>
      <c r="E56" s="57">
        <f t="shared" si="1"/>
        <v>0</v>
      </c>
      <c r="F56" s="71"/>
      <c r="G56" s="71"/>
      <c r="H56" s="58" t="str">
        <f>IF(AND(COUNTA(Task10!$F25:$G25)=2,Task10!$E25=Task10!$D25),"C","")</f>
        <v/>
      </c>
      <c r="J56" s="3"/>
      <c r="K56" s="3"/>
    </row>
    <row r="57" spans="2:11" x14ac:dyDescent="0.25">
      <c r="B57" s="56" t="s">
        <v>321</v>
      </c>
      <c r="C57" s="57" t="s">
        <v>225</v>
      </c>
      <c r="D57" s="57">
        <v>1130</v>
      </c>
      <c r="E57" s="57">
        <f t="shared" si="1"/>
        <v>1130</v>
      </c>
      <c r="F57" s="71"/>
      <c r="G57" s="71"/>
      <c r="H57" s="58" t="str">
        <f>IF(AND(COUNTA(Task10!$F24:$G24)=2,Task10!$E24=Task10!$D24),"C","")</f>
        <v/>
      </c>
      <c r="J57" s="3"/>
      <c r="K57" s="3"/>
    </row>
    <row r="58" spans="2:11" x14ac:dyDescent="0.25">
      <c r="B58" s="56" t="s">
        <v>322</v>
      </c>
      <c r="C58" s="57" t="s">
        <v>344</v>
      </c>
      <c r="D58" s="57">
        <v>1300</v>
      </c>
      <c r="E58" s="57">
        <f t="shared" si="1"/>
        <v>895</v>
      </c>
      <c r="F58" s="71"/>
      <c r="G58" s="71"/>
      <c r="H58" s="58" t="str">
        <f>IF(AND(COUNTA(Task10!$F23:$G23)=2,Task10!$E23=Task10!$D23),"C","")</f>
        <v/>
      </c>
      <c r="J58" s="3"/>
      <c r="K58" s="3"/>
    </row>
    <row r="59" spans="2:11" x14ac:dyDescent="0.25">
      <c r="B59" s="56" t="s">
        <v>339</v>
      </c>
      <c r="C59" s="57" t="s">
        <v>344</v>
      </c>
      <c r="D59" s="57">
        <v>1300</v>
      </c>
      <c r="E59" s="57">
        <f t="shared" si="1"/>
        <v>0</v>
      </c>
      <c r="F59" s="71"/>
      <c r="G59" s="71"/>
      <c r="H59" s="58" t="str">
        <f>IF(AND(COUNTA(Task10!$F22:$G22)=2,Task10!$E22=Task10!$D22),"C","")</f>
        <v/>
      </c>
      <c r="J59" s="3"/>
      <c r="K59" s="3"/>
    </row>
    <row r="60" spans="2:11" x14ac:dyDescent="0.25">
      <c r="B60" s="56" t="s">
        <v>309</v>
      </c>
      <c r="C60" s="57" t="s">
        <v>343</v>
      </c>
      <c r="D60" s="57">
        <v>1500</v>
      </c>
      <c r="E60" s="57">
        <f t="shared" si="1"/>
        <v>800</v>
      </c>
      <c r="F60" s="71"/>
      <c r="G60" s="71"/>
      <c r="H60" s="58" t="str">
        <f>IF(AND(COUNTA(Task10!$F21:$G21)=2,Task10!$E21=Task10!$D21),"C","")</f>
        <v/>
      </c>
      <c r="J60" s="3"/>
      <c r="K60" s="3"/>
    </row>
    <row r="61" spans="2:11" x14ac:dyDescent="0.25">
      <c r="B61" s="56" t="s">
        <v>311</v>
      </c>
      <c r="C61" s="57" t="s">
        <v>343</v>
      </c>
      <c r="D61" s="57">
        <v>1500</v>
      </c>
      <c r="E61" s="57">
        <f t="shared" si="1"/>
        <v>0</v>
      </c>
      <c r="F61" s="71"/>
      <c r="G61" s="71"/>
      <c r="H61" s="58" t="str">
        <f>IF(AND(COUNTA(Task10!$F20:$G20)=2,Task10!$E20=Task10!$D20),"C","")</f>
        <v/>
      </c>
      <c r="J61" s="3"/>
      <c r="K61" s="3"/>
    </row>
    <row r="62" spans="2:11" x14ac:dyDescent="0.25">
      <c r="B62" s="56" t="s">
        <v>324</v>
      </c>
      <c r="C62" s="57" t="s">
        <v>344</v>
      </c>
      <c r="D62" s="57">
        <v>1300</v>
      </c>
      <c r="E62" s="57">
        <f t="shared" si="1"/>
        <v>895</v>
      </c>
      <c r="F62" s="71"/>
      <c r="G62" s="71"/>
      <c r="H62" s="58" t="str">
        <f>IF(AND(COUNTA(Task10!$F19:$G19)=2,Task10!$E19=Task10!$D19),"C","")</f>
        <v/>
      </c>
      <c r="J62" s="3"/>
      <c r="K62" s="3"/>
    </row>
    <row r="63" spans="2:11" x14ac:dyDescent="0.25">
      <c r="F63"/>
      <c r="G63"/>
    </row>
    <row r="64" spans="2:11" x14ac:dyDescent="0.25">
      <c r="F64"/>
      <c r="G64"/>
    </row>
    <row r="65" spans="6:7" x14ac:dyDescent="0.25">
      <c r="F65"/>
      <c r="G65"/>
    </row>
    <row r="66" spans="6:7" x14ac:dyDescent="0.25">
      <c r="F66"/>
      <c r="G66"/>
    </row>
    <row r="67" spans="6:7" x14ac:dyDescent="0.25">
      <c r="F67"/>
      <c r="G67"/>
    </row>
    <row r="68" spans="6:7" x14ac:dyDescent="0.25">
      <c r="F68"/>
      <c r="G68"/>
    </row>
  </sheetData>
  <sortState xmlns:xlrd2="http://schemas.microsoft.com/office/spreadsheetml/2017/richdata2" ref="B13:H68">
    <sortCondition ref="B14:B68"/>
  </sortState>
  <mergeCells count="1">
    <mergeCell ref="B10:E10"/>
  </mergeCells>
  <pageMargins left="0.7" right="0.7" top="0.75" bottom="0.75" header="0.3" footer="0.3"/>
  <pageSetup orientation="portrait" horizontalDpi="4294967293"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B930D-AA55-4DB8-AAED-DF396742775A}">
  <sheetPr codeName="Sheet12"/>
  <dimension ref="B1:M16"/>
  <sheetViews>
    <sheetView showGridLines="0" showRowColHeaders="0" zoomScale="80" zoomScaleNormal="80" workbookViewId="0">
      <selection activeCell="Q5" sqref="Q5"/>
    </sheetView>
  </sheetViews>
  <sheetFormatPr defaultRowHeight="15" x14ac:dyDescent="0.25"/>
  <cols>
    <col min="2" max="2" width="10.140625" customWidth="1"/>
    <col min="4" max="4" width="15.85546875" bestFit="1" customWidth="1"/>
  </cols>
  <sheetData>
    <row r="1" spans="2:13" ht="48.75" customHeight="1" x14ac:dyDescent="0.25"/>
    <row r="2" spans="2:13" x14ac:dyDescent="0.25">
      <c r="G2" t="str">
        <f>"Well done, "&amp;Front!H17&amp;", you have attemped all the tasks."</f>
        <v>Well done, , you have attemped all the tasks.</v>
      </c>
    </row>
    <row r="3" spans="2:13" x14ac:dyDescent="0.25">
      <c r="D3" s="33"/>
    </row>
    <row r="6" spans="2:13" x14ac:dyDescent="0.25">
      <c r="B6" s="42"/>
    </row>
    <row r="7" spans="2:13" x14ac:dyDescent="0.25">
      <c r="B7" s="34"/>
    </row>
    <row r="13" spans="2:13" ht="15.75" thickBot="1" x14ac:dyDescent="0.3"/>
    <row r="14" spans="2:13" x14ac:dyDescent="0.25">
      <c r="J14" s="256"/>
      <c r="K14" s="257"/>
    </row>
    <row r="15" spans="2:13" ht="23.25" x14ac:dyDescent="0.35">
      <c r="J15" s="258"/>
      <c r="K15" s="259"/>
      <c r="M15" s="43" t="s">
        <v>188</v>
      </c>
    </row>
    <row r="16" spans="2:13" ht="15.75" thickBot="1" x14ac:dyDescent="0.3">
      <c r="J16" s="260"/>
      <c r="K16" s="261"/>
    </row>
  </sheetData>
  <sheetProtection algorithmName="SHA-512" hashValue="bn9eywA6Tbxa+4h38HdbLVpFzDYeU2M5567GrhB+TCd0YXCKPGm8qK6x+1wacNqH1CY4oHVB/rZGTcgbh0+hCQ==" saltValue="Ze6CkxLHw2+EaC1BfYTbfA==" spinCount="100000" sheet="1" objects="1" scenarios="1"/>
  <mergeCells count="1">
    <mergeCell ref="J14:K1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2C108-0550-46B6-902A-3BDE4E0133A9}">
  <sheetPr codeName="Sheet13"/>
  <dimension ref="A2:Y210"/>
  <sheetViews>
    <sheetView zoomScale="95" zoomScaleNormal="84" workbookViewId="0">
      <selection activeCell="S3" sqref="S3"/>
    </sheetView>
  </sheetViews>
  <sheetFormatPr defaultRowHeight="15" x14ac:dyDescent="0.25"/>
  <cols>
    <col min="1" max="1" width="9.140625" customWidth="1"/>
    <col min="2" max="2" width="11.7109375" customWidth="1"/>
    <col min="3" max="3" width="13.28515625" customWidth="1"/>
    <col min="4" max="4" width="10.28515625" customWidth="1"/>
    <col min="6" max="6" width="11.85546875" customWidth="1"/>
    <col min="7" max="7" width="10.42578125" customWidth="1"/>
    <col min="9" max="11" width="14.7109375" customWidth="1"/>
    <col min="12" max="12" width="16.42578125" customWidth="1"/>
    <col min="14" max="14" width="5.7109375" customWidth="1"/>
    <col min="15" max="15" width="13.28515625" customWidth="1"/>
    <col min="18" max="18" width="16" customWidth="1"/>
    <col min="19" max="19" width="16.28515625" customWidth="1"/>
    <col min="21" max="21" width="15.85546875" customWidth="1"/>
    <col min="22" max="22" width="12.140625" customWidth="1"/>
    <col min="24" max="24" width="13.85546875" customWidth="1"/>
    <col min="25" max="25" width="13.7109375" customWidth="1"/>
  </cols>
  <sheetData>
    <row r="2" spans="1:25" x14ac:dyDescent="0.25">
      <c r="A2" s="12" t="s">
        <v>395</v>
      </c>
      <c r="B2" s="12" t="s">
        <v>118</v>
      </c>
      <c r="C2" s="12" t="s">
        <v>390</v>
      </c>
      <c r="D2" s="12" t="s">
        <v>391</v>
      </c>
      <c r="F2" s="15" t="s">
        <v>119</v>
      </c>
      <c r="G2" s="15" t="s">
        <v>118</v>
      </c>
      <c r="I2" s="30" t="s">
        <v>280</v>
      </c>
      <c r="J2" s="30" t="s">
        <v>180</v>
      </c>
      <c r="L2" s="30" t="s">
        <v>281</v>
      </c>
      <c r="M2" s="30" t="s">
        <v>180</v>
      </c>
      <c r="O2" s="30" t="s">
        <v>347</v>
      </c>
      <c r="P2" s="30" t="s">
        <v>180</v>
      </c>
      <c r="R2" s="30" t="s">
        <v>356</v>
      </c>
      <c r="S2" s="30" t="s">
        <v>180</v>
      </c>
      <c r="U2" s="30" t="s">
        <v>355</v>
      </c>
      <c r="V2" s="30" t="s">
        <v>118</v>
      </c>
      <c r="X2" s="30" t="s">
        <v>354</v>
      </c>
      <c r="Y2" s="30" t="s">
        <v>118</v>
      </c>
    </row>
    <row r="3" spans="1:25" x14ac:dyDescent="0.25">
      <c r="A3" s="3">
        <f>TaskB!H13*TaskB!$I$9</f>
        <v>28.450000000000003</v>
      </c>
      <c r="B3" s="3">
        <f>IF(A3=TaskB!I13,1,0)</f>
        <v>0</v>
      </c>
      <c r="C3" s="3" t="str">
        <f>IF(TaskB!I13&lt;&gt;"",TaskB!I13*Data!$G$2,"-")</f>
        <v>-</v>
      </c>
      <c r="D3" s="3">
        <f>IF(C3=TaskB!J13,1,0)</f>
        <v>0</v>
      </c>
      <c r="F3" s="17">
        <f>IF(Task2!C12&gt;=50,Task2!C12+10,Task2!C12)</f>
        <v>70</v>
      </c>
      <c r="G3" s="3">
        <f>IF(F3=Task2!D12,1,0)</f>
        <v>0</v>
      </c>
      <c r="I3" s="36">
        <v>622116</v>
      </c>
      <c r="J3" s="3">
        <f>IF(I3=Task3!N14,50,0)</f>
        <v>0</v>
      </c>
      <c r="L3" s="48">
        <f>VLOOKUP(Task4!B12,Sales,10,FALSE)</f>
        <v>985</v>
      </c>
      <c r="M3" s="53">
        <f>IF(L3=Task4!C12,1.2048,0)</f>
        <v>0</v>
      </c>
      <c r="O3" s="3">
        <f>SUMIFS(Task5!$P$13:$P$44,Task5!$O$13:$O$44,Task5!B13)</f>
        <v>1500</v>
      </c>
      <c r="P3" s="3">
        <f>IF(O3=Task5!E13,2,0)</f>
        <v>0</v>
      </c>
      <c r="R3" s="3">
        <f>SUMIFS(Payments[Payment],Payments[Attending],Task6!B14)</f>
        <v>1500</v>
      </c>
      <c r="S3" s="3">
        <f>IF(R3=Task6!E14,2,0)</f>
        <v>0</v>
      </c>
      <c r="U3" s="3">
        <f>IF(Task10!$D13=Task10!$E13,1,0)</f>
        <v>1</v>
      </c>
      <c r="V3" s="200">
        <f>IF(U3=Task10!J13,1,0)</f>
        <v>0</v>
      </c>
      <c r="X3" s="3" t="b">
        <f>AND(IF(Task10!$D13=Task10!$E13,1,0),Task10!$C13="New York")</f>
        <v>0</v>
      </c>
      <c r="Y3" s="3">
        <f>IF(X3=Task10!K13,1,0)</f>
        <v>1</v>
      </c>
    </row>
    <row r="4" spans="1:25" x14ac:dyDescent="0.25">
      <c r="A4" s="3">
        <f>TaskB!H14*TaskB!$I$9</f>
        <v>28.6</v>
      </c>
      <c r="B4" s="3">
        <f>IF(A4=TaskB!I14,1,0)</f>
        <v>0</v>
      </c>
      <c r="C4" s="3" t="str">
        <f>IF(TaskB!I14&lt;&gt;"",TaskB!I14*Data!$G$2,"-")</f>
        <v>-</v>
      </c>
      <c r="D4" s="3">
        <f>IF(C4=TaskB!J14,1,0)</f>
        <v>0</v>
      </c>
      <c r="F4" s="17">
        <f>IF(Task2!C13&gt;=50,Task2!C13+10,Task2!C13)</f>
        <v>28.6</v>
      </c>
      <c r="G4" s="3">
        <f>IF(F4=Task2!D13,1,0)</f>
        <v>0</v>
      </c>
      <c r="I4" s="3">
        <v>92</v>
      </c>
      <c r="J4" s="3">
        <f>IF(I4=Task3!O14, 50,0)</f>
        <v>0</v>
      </c>
      <c r="L4" s="48">
        <f>VLOOKUP(Task4!B13,Sales,10,FALSE)</f>
        <v>558</v>
      </c>
      <c r="M4" s="53">
        <f>IF(L4=Task4!C13,1.2048,0)</f>
        <v>0</v>
      </c>
      <c r="O4" s="3">
        <f>SUMIFS(Task5!$P$13:$P$44,Task5!$O$13:$O$44,Task5!B14)</f>
        <v>0</v>
      </c>
      <c r="P4" s="3">
        <f>IF(O4=Task5!E14,2,0)</f>
        <v>0</v>
      </c>
      <c r="R4" s="3">
        <f>SUMIFS(Payments[Payment],Payments[Attending],Task6!B15)</f>
        <v>0</v>
      </c>
      <c r="S4" s="3">
        <f>IF(R4=Task6!E15,2,0)</f>
        <v>0</v>
      </c>
      <c r="U4" s="3">
        <f>IF(Task10!$D14=Task10!$E14,1,0)</f>
        <v>0</v>
      </c>
      <c r="V4" s="3">
        <f>IF(U4=Task10!J14,1,0)</f>
        <v>1</v>
      </c>
      <c r="X4" s="3" t="b">
        <f>AND(IF(Task10!$D14=Task10!$E14,1,0),Task10!$C14="New York")</f>
        <v>0</v>
      </c>
      <c r="Y4" s="3">
        <f>IF(X4=Task10!K14,1,0)</f>
        <v>1</v>
      </c>
    </row>
    <row r="5" spans="1:25" x14ac:dyDescent="0.25">
      <c r="A5" s="3">
        <f>TaskB!H15*TaskB!$I$9</f>
        <v>28.75</v>
      </c>
      <c r="B5" s="3">
        <f>IF(A5=TaskB!I15,1,0)</f>
        <v>0</v>
      </c>
      <c r="C5" s="3" t="str">
        <f>IF(TaskB!I15&lt;&gt;"",TaskB!I15*Data!$G$2,"-")</f>
        <v>-</v>
      </c>
      <c r="D5" s="3">
        <f>IF(C5=TaskB!J15,1,0)</f>
        <v>0</v>
      </c>
      <c r="F5" s="17">
        <f>IF(Task2!C14&gt;=50,Task2!C14+10,Task2!C14)</f>
        <v>28.75</v>
      </c>
      <c r="G5" s="3">
        <f>IF(F5=Task2!D14,1,0)</f>
        <v>0</v>
      </c>
      <c r="L5" s="48">
        <f>VLOOKUP(Task4!B14,Sales,10,FALSE)</f>
        <v>300</v>
      </c>
      <c r="M5" s="53">
        <f>IF(L5=Task4!C14,1.2048,0)</f>
        <v>0</v>
      </c>
      <c r="O5" s="3">
        <f>SUMIFS(Task5!$P$13:$P$44,Task5!$O$13:$O$44,Task5!B15)</f>
        <v>0</v>
      </c>
      <c r="P5" s="3">
        <f>IF(O5=Task5!E15,2,0)</f>
        <v>0</v>
      </c>
      <c r="R5" s="3">
        <f>SUMIFS(Payments[Payment],Payments[Attending],Task6!B16)</f>
        <v>0</v>
      </c>
      <c r="S5" s="3">
        <f>IF(R5=Task6!E16,2,0)</f>
        <v>0</v>
      </c>
      <c r="U5" s="3">
        <f>IF(Task10!$D15=Task10!$E15,1,0)</f>
        <v>0</v>
      </c>
      <c r="V5" s="3">
        <f>IF(U5=Task10!J15,1,0)</f>
        <v>1</v>
      </c>
      <c r="X5" s="3" t="b">
        <f>AND(IF(Task10!$D15=Task10!$E15,1,0),Task10!$C15="New York")</f>
        <v>0</v>
      </c>
      <c r="Y5" s="3">
        <f>IF(X5=Task10!K15,1,0)</f>
        <v>1</v>
      </c>
    </row>
    <row r="6" spans="1:25" x14ac:dyDescent="0.25">
      <c r="A6" s="3">
        <f>TaskB!H16*TaskB!$I$9</f>
        <v>28.900000000000002</v>
      </c>
      <c r="B6" s="3">
        <f>IF(A6=TaskB!I16,1,0)</f>
        <v>0</v>
      </c>
      <c r="C6" s="3" t="str">
        <f>IF(TaskB!I16&lt;&gt;"",TaskB!I16*Data!$G$2,"-")</f>
        <v>-</v>
      </c>
      <c r="D6" s="3">
        <f>IF(C6=TaskB!J16,1,0)</f>
        <v>0</v>
      </c>
      <c r="F6" s="17">
        <f>IF(Task2!C15&gt;=50,Task2!C15+10,Task2!C15)</f>
        <v>28.900000000000002</v>
      </c>
      <c r="G6" s="3">
        <f>IF(F6=Task2!D15,1,0)</f>
        <v>0</v>
      </c>
      <c r="L6" s="48">
        <f>VLOOKUP(Task4!B15,Sales,10,FALSE)</f>
        <v>955</v>
      </c>
      <c r="M6" s="53">
        <f>IF(L6=Task4!C15,1.2048,0)</f>
        <v>0</v>
      </c>
      <c r="O6" s="3">
        <f>SUMIFS(Task5!$P$13:$P$44,Task5!$O$13:$O$44,Task5!B16)</f>
        <v>0</v>
      </c>
      <c r="P6" s="3">
        <f>IF(O6=Task5!E16,2,0)</f>
        <v>0</v>
      </c>
      <c r="R6" s="3">
        <f>SUMIFS(Payments[Payment],Payments[Attending],Task6!B17)</f>
        <v>0</v>
      </c>
      <c r="S6" s="3">
        <f>IF(R6=Task6!E17,2,0)</f>
        <v>0</v>
      </c>
      <c r="U6" s="3">
        <f>IF(Task10!$D16=Task10!$E16,1,0)</f>
        <v>1</v>
      </c>
      <c r="V6" s="3">
        <f>IF(U6=Task10!J16,1,0)</f>
        <v>0</v>
      </c>
      <c r="X6" s="3" t="b">
        <f>AND(IF(Task10!$D16=Task10!$E16,1,0),Task10!$C16="New York")</f>
        <v>1</v>
      </c>
      <c r="Y6" s="3">
        <f>IF(X6=Task10!K16,1,0)</f>
        <v>0</v>
      </c>
    </row>
    <row r="7" spans="1:25" x14ac:dyDescent="0.25">
      <c r="A7" s="3">
        <f>TaskB!H17*TaskB!$I$9</f>
        <v>29.05</v>
      </c>
      <c r="B7" s="3">
        <f>IF(A7=TaskB!I17,1,0)</f>
        <v>0</v>
      </c>
      <c r="C7" s="3" t="str">
        <f>IF(TaskB!I17&lt;&gt;"",TaskB!I17*Data!$G$2,"-")</f>
        <v>-</v>
      </c>
      <c r="D7" s="3">
        <f>IF(C7=TaskB!J17,1,0)</f>
        <v>0</v>
      </c>
      <c r="F7" s="17">
        <f>IF(Task2!C16&gt;=50,Task2!C16+10,Task2!C16)</f>
        <v>29.05</v>
      </c>
      <c r="G7" s="3">
        <f>IF(F7=Task2!D16,1,0)</f>
        <v>0</v>
      </c>
      <c r="L7" s="48">
        <f>VLOOKUP(Task4!B16,Sales,10,FALSE)</f>
        <v>210</v>
      </c>
      <c r="M7" s="53">
        <f>IF(L7=Task4!C16,1.2048,0)</f>
        <v>0</v>
      </c>
      <c r="O7" s="3">
        <f>SUMIFS(Task5!$P$13:$P$44,Task5!$O$13:$O$44,Task5!B17)</f>
        <v>1130</v>
      </c>
      <c r="P7" s="3">
        <f>IF(O7=Task5!E17,2,0)</f>
        <v>0</v>
      </c>
      <c r="R7" s="3">
        <f>SUMIFS(Payments[Payment],Payments[Attending],Task6!B18)</f>
        <v>1500</v>
      </c>
      <c r="S7" s="3">
        <f>IF(R7=Task6!E18,2,0)</f>
        <v>0</v>
      </c>
      <c r="U7" s="3">
        <f>IF(Task10!$D17=Task10!$E17,1,0)</f>
        <v>0</v>
      </c>
      <c r="V7" s="3">
        <f>IF(U7=Task10!J17,1,0)</f>
        <v>1</v>
      </c>
      <c r="X7" s="3" t="b">
        <f>AND(IF(Task10!$D17=Task10!$E17,1,0),Task10!$C17="New York")</f>
        <v>0</v>
      </c>
      <c r="Y7" s="3">
        <f>IF(X7=Task10!K17,1,0)</f>
        <v>1</v>
      </c>
    </row>
    <row r="8" spans="1:25" x14ac:dyDescent="0.25">
      <c r="A8" s="3">
        <f>TaskB!H18*TaskB!$I$9</f>
        <v>29.200000000000003</v>
      </c>
      <c r="B8" s="3">
        <f>IF(A8=TaskB!I18,1,0)</f>
        <v>0</v>
      </c>
      <c r="C8" s="3" t="str">
        <f>IF(TaskB!I18&lt;&gt;"",TaskB!I18*Data!$G$2,"-")</f>
        <v>-</v>
      </c>
      <c r="D8" s="3">
        <f>IF(C8=TaskB!J18,1,0)</f>
        <v>0</v>
      </c>
      <c r="F8" s="17">
        <f>IF(Task2!C17&gt;=50,Task2!C17+10,Task2!C17)</f>
        <v>77</v>
      </c>
      <c r="G8" s="3">
        <f>IF(F8=Task2!D17,1,0)</f>
        <v>0</v>
      </c>
      <c r="L8" s="48">
        <f>VLOOKUP(Task4!B17,Sales,10,FALSE)</f>
        <v>878</v>
      </c>
      <c r="M8" s="53">
        <f>IF(L8=Task4!C17,1.2048,0)</f>
        <v>0</v>
      </c>
      <c r="O8" s="3">
        <f>SUMIFS(Task5!$P$13:$P$44,Task5!$O$13:$O$44,Task5!B18)</f>
        <v>0</v>
      </c>
      <c r="P8" s="3">
        <f>IF(O8=Task5!E18,2,0)</f>
        <v>0</v>
      </c>
      <c r="R8" s="3">
        <f>SUMIFS(Payments[Payment],Payments[Attending],Task6!B19)</f>
        <v>950</v>
      </c>
      <c r="S8" s="3">
        <f>IF(R8=Task6!E19,2,0)</f>
        <v>0</v>
      </c>
      <c r="U8" s="3">
        <f>IF(Task10!$D18=Task10!$E18,1,0)</f>
        <v>1</v>
      </c>
      <c r="V8" s="3">
        <f>IF(U8=Task10!J18,1,0)</f>
        <v>0</v>
      </c>
      <c r="X8" s="3" t="b">
        <f>AND(IF(Task10!$D18=Task10!$E18,1,0),Task10!$C18="New York")</f>
        <v>1</v>
      </c>
      <c r="Y8" s="3">
        <f>IF(X8=Task10!K18,1,0)</f>
        <v>0</v>
      </c>
    </row>
    <row r="9" spans="1:25" x14ac:dyDescent="0.25">
      <c r="A9" s="3">
        <f>TaskB!H19*TaskB!$I$9</f>
        <v>29.35</v>
      </c>
      <c r="B9" s="3">
        <f>IF(A9=TaskB!I19,1,0)</f>
        <v>0</v>
      </c>
      <c r="C9" s="3" t="str">
        <f>IF(TaskB!I19&lt;&gt;"",TaskB!I19*Data!$G$2,"-")</f>
        <v>-</v>
      </c>
      <c r="D9" s="3">
        <f>IF(C9=TaskB!J19,1,0)</f>
        <v>0</v>
      </c>
      <c r="F9" s="17">
        <f>IF(Task2!C18&gt;=50,Task2!C18+10,Task2!C18)</f>
        <v>29.35</v>
      </c>
      <c r="G9" s="3">
        <f>IF(F9=Task2!D18,1,0)</f>
        <v>0</v>
      </c>
      <c r="I9" s="12" t="s">
        <v>182</v>
      </c>
      <c r="J9" s="12" t="s">
        <v>118</v>
      </c>
      <c r="L9" s="48">
        <f>VLOOKUP(Task4!B18,Sales,10,FALSE)</f>
        <v>592</v>
      </c>
      <c r="M9" s="53">
        <f>IF(L9=Task4!C18,1.2048,0)</f>
        <v>0</v>
      </c>
      <c r="O9" s="3">
        <f>SUMIFS(Task5!$P$13:$P$44,Task5!$O$13:$O$44,Task5!B19)</f>
        <v>895</v>
      </c>
      <c r="P9" s="3">
        <f>IF(O9=Task5!E19,2,0)</f>
        <v>0</v>
      </c>
      <c r="R9" s="3">
        <f>SUMIFS(Payments[Payment],Payments[Attending],Task6!B20)</f>
        <v>0</v>
      </c>
      <c r="S9" s="3">
        <f>IF(R9=Task6!E20,2,0)</f>
        <v>0</v>
      </c>
      <c r="U9" s="3">
        <f>IF(Task10!$D19=Task10!$E19,1,0)</f>
        <v>0</v>
      </c>
      <c r="V9" s="3">
        <f>IF(U9=Task10!J19,1,0)</f>
        <v>1</v>
      </c>
      <c r="X9" s="3" t="b">
        <f>AND(IF(Task10!$D19=Task10!$E19,1,0),Task10!$C19="New York")</f>
        <v>0</v>
      </c>
      <c r="Y9" s="3">
        <f>IF(X9=Task10!K19,1,0)</f>
        <v>1</v>
      </c>
    </row>
    <row r="10" spans="1:25" x14ac:dyDescent="0.25">
      <c r="A10" s="3">
        <f>TaskB!H20*TaskB!$I$9</f>
        <v>29.5</v>
      </c>
      <c r="B10" s="3">
        <f>IF(A10=TaskB!I20,1,0)</f>
        <v>0</v>
      </c>
      <c r="C10" s="3" t="str">
        <f>IF(TaskB!I20&lt;&gt;"",TaskB!I20*Data!$G$2,"-")</f>
        <v>-</v>
      </c>
      <c r="D10" s="3">
        <f>IF(C10=TaskB!J20,1,0)</f>
        <v>0</v>
      </c>
      <c r="F10" s="17">
        <f>IF(Task2!C19&gt;=50,Task2!C19+10,Task2!C19)</f>
        <v>29.5</v>
      </c>
      <c r="G10" s="3">
        <f>IF(F10=Task2!D19,1,0)</f>
        <v>0</v>
      </c>
      <c r="I10" s="3">
        <f>COUNTIF(Table1[Location],"Dublin")</f>
        <v>43</v>
      </c>
      <c r="J10" s="3">
        <f>IF(I10=Task7!M15,30,0)</f>
        <v>0</v>
      </c>
      <c r="L10" s="48">
        <f>VLOOKUP(Task4!B19,Sales,10,FALSE)</f>
        <v>225</v>
      </c>
      <c r="M10" s="53">
        <f>IF(L10=Task4!C19,1.2048,0)</f>
        <v>0</v>
      </c>
      <c r="O10" s="3">
        <f>SUMIFS(Task5!$P$13:$P$44,Task5!$O$13:$O$44,Task5!B20)</f>
        <v>0</v>
      </c>
      <c r="P10" s="3">
        <f>IF(O10=Task5!E20,2,0)</f>
        <v>0</v>
      </c>
      <c r="R10" s="3">
        <f>SUMIFS(Payments[Payment],Payments[Attending],Task6!B21)</f>
        <v>950</v>
      </c>
      <c r="S10" s="3">
        <f>IF(R10=Task6!E21,2,0)</f>
        <v>0</v>
      </c>
      <c r="U10" s="3">
        <f>IF(Task10!$D20=Task10!$E20,1,0)</f>
        <v>0</v>
      </c>
      <c r="V10" s="3">
        <f>IF(U10=Task10!J20,1,0)</f>
        <v>1</v>
      </c>
      <c r="X10" s="3" t="b">
        <f>AND(IF(Task10!$D20=Task10!$E20,1,0),Task10!$C20="New York")</f>
        <v>0</v>
      </c>
      <c r="Y10" s="3">
        <f>IF(X10=Task10!K20,1,0)</f>
        <v>1</v>
      </c>
    </row>
    <row r="11" spans="1:25" x14ac:dyDescent="0.25">
      <c r="A11" s="3">
        <f>TaskB!H21*TaskB!$I$9</f>
        <v>29.650000000000002</v>
      </c>
      <c r="B11" s="3">
        <f>IF(A11=TaskB!I21,1,0)</f>
        <v>0</v>
      </c>
      <c r="C11" s="3" t="str">
        <f>IF(TaskB!I21&lt;&gt;"",TaskB!I21*Data!$G$2,"-")</f>
        <v>-</v>
      </c>
      <c r="D11" s="3">
        <f>IF(C11=TaskB!J21,1,0)</f>
        <v>0</v>
      </c>
      <c r="F11" s="17">
        <f>IF(Task2!C20&gt;=50,Task2!C20+10,Task2!C20)</f>
        <v>29.650000000000002</v>
      </c>
      <c r="G11" s="3">
        <f>IF(F11=Task2!D20,1,0)</f>
        <v>0</v>
      </c>
      <c r="I11" s="3">
        <f>COUNTIFS(Table1[Location],Task7!L19,Table1[Gender],"Female",Table1[Department],"Human Resources")</f>
        <v>4</v>
      </c>
      <c r="J11" s="3">
        <f>IF(I11=Task7!M19,30,0)</f>
        <v>0</v>
      </c>
      <c r="L11" s="48">
        <f>VLOOKUP(Task4!B20,Sales,10,FALSE)</f>
        <v>897</v>
      </c>
      <c r="M11" s="53">
        <f>IF(L11=Task4!C20,1.2048,0)</f>
        <v>0</v>
      </c>
      <c r="O11" s="3">
        <f>SUMIFS(Task5!$P$13:$P$44,Task5!$O$13:$O$44,Task5!B21)</f>
        <v>800</v>
      </c>
      <c r="P11" s="3">
        <f>IF(O11=Task5!E21,2,0)</f>
        <v>0</v>
      </c>
      <c r="R11" s="3">
        <f>SUMIFS(Payments[Payment],Payments[Attending],Task6!B22)</f>
        <v>0</v>
      </c>
      <c r="S11" s="3">
        <f>IF(R11=Task6!E22,2,0)</f>
        <v>0</v>
      </c>
      <c r="U11" s="3">
        <f>IF(Task10!$D21=Task10!$E21,1,0)</f>
        <v>0</v>
      </c>
      <c r="V11" s="3">
        <f>IF(U11=Task10!J21,1,0)</f>
        <v>1</v>
      </c>
      <c r="X11" s="3" t="b">
        <f>AND(IF(Task10!$D21=Task10!$E21,1,0),Task10!$C21="New York")</f>
        <v>0</v>
      </c>
      <c r="Y11" s="3">
        <f>IF(X11=Task10!K21,1,0)</f>
        <v>1</v>
      </c>
    </row>
    <row r="12" spans="1:25" x14ac:dyDescent="0.25">
      <c r="A12" s="3">
        <f>TaskB!H22*TaskB!$I$9</f>
        <v>29.8</v>
      </c>
      <c r="B12" s="3">
        <f>IF(A12=TaskB!I22,1,0)</f>
        <v>0</v>
      </c>
      <c r="C12" s="3" t="str">
        <f>IF(TaskB!I22&lt;&gt;"",TaskB!I22*Data!$G$2,"-")</f>
        <v>-</v>
      </c>
      <c r="D12" s="3">
        <f>IF(C12=TaskB!J22,1,0)</f>
        <v>0</v>
      </c>
      <c r="F12" s="17">
        <f>IF(Task2!C21&gt;=50,Task2!C21+10,Task2!C21)</f>
        <v>130</v>
      </c>
      <c r="G12" s="3">
        <f>IF(F12=Task2!D21,1,0)</f>
        <v>0</v>
      </c>
      <c r="I12" s="3">
        <f>AVERAGEIFS(Table1[Salary],Table1[Location],Task7!L23,Table1[Gender],"Male",Table1[Department],"Sales")</f>
        <v>47000</v>
      </c>
      <c r="J12" s="3">
        <f>IF(I12=Task7!M23,40,0)</f>
        <v>0</v>
      </c>
      <c r="L12" s="48">
        <f>VLOOKUP(Task4!B21,Sales,10,FALSE)</f>
        <v>381</v>
      </c>
      <c r="M12" s="53">
        <f>IF(L12=Task4!C21,1.2048,0)</f>
        <v>0</v>
      </c>
      <c r="O12" s="3">
        <f>SUMIFS(Task5!$P$13:$P$44,Task5!$O$13:$O$44,Task5!B22)</f>
        <v>0</v>
      </c>
      <c r="P12" s="3">
        <f>IF(O12=Task5!E22,2,0)</f>
        <v>0</v>
      </c>
      <c r="R12" s="3">
        <f>SUMIFS(Payments[Payment],Payments[Attending],Task6!B23)</f>
        <v>950</v>
      </c>
      <c r="S12" s="3">
        <f>IF(R12=Task6!E23,2,0)</f>
        <v>0</v>
      </c>
      <c r="U12" s="3">
        <f>IF(Task10!$D22=Task10!$E22,1,0)</f>
        <v>0</v>
      </c>
      <c r="V12" s="3">
        <f>IF(U12=Task10!J22,1,0)</f>
        <v>1</v>
      </c>
      <c r="X12" s="3" t="b">
        <f>AND(IF(Task10!$D22=Task10!$E22,1,0),Task10!$C22="New York")</f>
        <v>0</v>
      </c>
      <c r="Y12" s="3">
        <f>IF(X12=Task10!K22,1,0)</f>
        <v>1</v>
      </c>
    </row>
    <row r="13" spans="1:25" x14ac:dyDescent="0.25">
      <c r="A13" s="3">
        <f>TaskB!H23*TaskB!$I$9</f>
        <v>29.950000000000003</v>
      </c>
      <c r="B13" s="3">
        <f>IF(A13=TaskB!I23,1,0)</f>
        <v>0</v>
      </c>
      <c r="C13" s="3" t="str">
        <f>IF(TaskB!I23&lt;&gt;"",TaskB!I23*Data!$G$2,"-")</f>
        <v>-</v>
      </c>
      <c r="D13" s="3">
        <f>IF(C13=TaskB!J23,1,0)</f>
        <v>0</v>
      </c>
      <c r="F13" s="17">
        <f>IF(Task2!C22&gt;=50,Task2!C22+10,Task2!C22)</f>
        <v>29.950000000000003</v>
      </c>
      <c r="G13" s="3">
        <f>IF(F13=Task2!D22,1,0)</f>
        <v>0</v>
      </c>
      <c r="I13" s="3"/>
      <c r="J13" s="3"/>
      <c r="L13" s="48">
        <f>VLOOKUP(Task4!B22,Sales,10,FALSE)</f>
        <v>259</v>
      </c>
      <c r="M13" s="53">
        <f>IF(L13=Task4!C22,1.2048,0)</f>
        <v>0</v>
      </c>
      <c r="O13" s="3">
        <f>SUMIFS(Task5!$P$13:$P$44,Task5!$O$13:$O$44,Task5!B23)</f>
        <v>895</v>
      </c>
      <c r="P13" s="3">
        <f>IF(O13=Task5!E23,2,0)</f>
        <v>0</v>
      </c>
      <c r="R13" s="3">
        <f>SUMIFS(Payments[Payment],Payments[Attending],Task6!B24)</f>
        <v>950</v>
      </c>
      <c r="S13" s="3">
        <f>IF(R13=Task6!E24,2,0)</f>
        <v>0</v>
      </c>
      <c r="U13" s="3">
        <f>IF(Task10!$D23=Task10!$E23,1,0)</f>
        <v>1</v>
      </c>
      <c r="V13" s="3">
        <f>IF(U13=Task10!J23,1,0)</f>
        <v>0</v>
      </c>
      <c r="X13" s="3" t="b">
        <f>AND(IF(Task10!$D23=Task10!$E23,1,0),Task10!$C23="New York")</f>
        <v>1</v>
      </c>
      <c r="Y13" s="3">
        <f>IF(X13=Task10!K23,1,0)</f>
        <v>0</v>
      </c>
    </row>
    <row r="14" spans="1:25" x14ac:dyDescent="0.25">
      <c r="A14" s="3">
        <f>TaskB!H24*TaskB!$I$9</f>
        <v>30.1</v>
      </c>
      <c r="B14" s="3">
        <f>IF(A14=TaskB!I24,1,0)</f>
        <v>0</v>
      </c>
      <c r="C14" s="3" t="str">
        <f>IF(TaskB!I24&lt;&gt;"",TaskB!I24*Data!$G$2,"-")</f>
        <v>-</v>
      </c>
      <c r="D14" s="3">
        <f>IF(C14=TaskB!J24,1,0)</f>
        <v>0</v>
      </c>
      <c r="F14" s="17">
        <f>IF(Task2!C23&gt;=50,Task2!C23+10,Task2!C23)</f>
        <v>30.1</v>
      </c>
      <c r="G14" s="3">
        <f>IF(F14=Task2!D23,1,0)</f>
        <v>0</v>
      </c>
      <c r="L14" s="48">
        <f>VLOOKUP(Task4!B23,Sales,10,FALSE)</f>
        <v>783</v>
      </c>
      <c r="M14" s="53">
        <f>IF(L14=Task4!C23,1.2048,0)</f>
        <v>0</v>
      </c>
      <c r="O14" s="3">
        <f>SUMIFS(Task5!$P$13:$P$44,Task5!$O$13:$O$44,Task5!B24)</f>
        <v>1130</v>
      </c>
      <c r="P14" s="3">
        <f>IF(O14=Task5!E24,2,0)</f>
        <v>0</v>
      </c>
      <c r="R14" s="3">
        <f>SUMIFS(Payments[Payment],Payments[Attending],Task6!B25)</f>
        <v>0</v>
      </c>
      <c r="S14" s="3">
        <f>IF(R14=Task6!E25,2,0)</f>
        <v>0</v>
      </c>
      <c r="U14" s="3">
        <f>IF(Task10!$D24=Task10!$E24,1,0)</f>
        <v>0</v>
      </c>
      <c r="V14" s="3">
        <f>IF(U14=Task10!J24,1,0)</f>
        <v>1</v>
      </c>
      <c r="X14" s="3" t="b">
        <f>AND(IF(Task10!$D24=Task10!$E24,1,0),Task10!$C24="New York")</f>
        <v>0</v>
      </c>
      <c r="Y14" s="3">
        <f>IF(X14=Task10!K24,1,0)</f>
        <v>1</v>
      </c>
    </row>
    <row r="15" spans="1:25" x14ac:dyDescent="0.25">
      <c r="A15" s="3">
        <f>TaskB!H25*TaskB!$I$9</f>
        <v>31.25</v>
      </c>
      <c r="B15" s="3">
        <f>IF(A15=TaskB!I25,1,0)</f>
        <v>0</v>
      </c>
      <c r="C15" s="3" t="str">
        <f>IF(TaskB!I25&lt;&gt;"",TaskB!I25*Data!$G$2,"-")</f>
        <v>-</v>
      </c>
      <c r="D15" s="3">
        <f>IF(C15=TaskB!J25,1,0)</f>
        <v>0</v>
      </c>
      <c r="F15" s="17">
        <f>IF(Task2!C24&gt;=50,Task2!C24+10,Task2!C24)</f>
        <v>31.25</v>
      </c>
      <c r="G15" s="3">
        <f>IF(F15=Task2!D24,1,0)</f>
        <v>0</v>
      </c>
      <c r="L15" s="48">
        <f>VLOOKUP(Task4!B24,Sales,10,FALSE)</f>
        <v>996</v>
      </c>
      <c r="M15" s="53">
        <f>IF(L15=Task4!C24,1.2048,0)</f>
        <v>0</v>
      </c>
      <c r="O15" s="3">
        <f>SUMIFS(Task5!$P$13:$P$44,Task5!$O$13:$O$44,Task5!B25)</f>
        <v>0</v>
      </c>
      <c r="P15" s="3">
        <f>IF(O15=Task5!E25,2,0)</f>
        <v>0</v>
      </c>
      <c r="R15" s="3">
        <f>SUMIFS(Payments[Payment],Payments[Attending],Task6!B26)</f>
        <v>645</v>
      </c>
      <c r="S15" s="3">
        <f>IF(R15=Task6!E26,2,0)</f>
        <v>0</v>
      </c>
      <c r="U15" s="3">
        <f>IF(Task10!$D25=Task10!$E25,1,0)</f>
        <v>0</v>
      </c>
      <c r="V15" s="3">
        <f>IF(U15=Task10!J25,1,0)</f>
        <v>1</v>
      </c>
      <c r="X15" s="3" t="b">
        <f>AND(IF(Task10!$D25=Task10!$E25,1,0),Task10!$C25="New York")</f>
        <v>0</v>
      </c>
      <c r="Y15" s="3">
        <f>IF(X15=Task10!K25,1,0)</f>
        <v>1</v>
      </c>
    </row>
    <row r="16" spans="1:25" x14ac:dyDescent="0.25">
      <c r="A16" s="3">
        <f>TaskB!H26*TaskB!$I$9</f>
        <v>32.4</v>
      </c>
      <c r="B16" s="3">
        <f>IF(A16=TaskB!I26,1,0)</f>
        <v>0</v>
      </c>
      <c r="C16" s="3" t="str">
        <f>IF(TaskB!I26&lt;&gt;"",TaskB!I26*Data!$G$2,"-")</f>
        <v>-</v>
      </c>
      <c r="D16" s="3">
        <f>IF(C16=TaskB!J26,1,0)</f>
        <v>0</v>
      </c>
      <c r="F16" s="17">
        <f>IF(Task2!C25&gt;=50,Task2!C25+10,Task2!C25)</f>
        <v>32.4</v>
      </c>
      <c r="G16" s="3">
        <f>IF(F16=Task2!D25,1,0)</f>
        <v>0</v>
      </c>
      <c r="I16" s="30" t="s">
        <v>352</v>
      </c>
      <c r="J16" s="30" t="s">
        <v>118</v>
      </c>
      <c r="L16" s="48">
        <f>VLOOKUP(Task4!B25,Sales,10,FALSE)</f>
        <v>406</v>
      </c>
      <c r="M16" s="53">
        <f>IF(L16=Task4!C25,1.2048,0)</f>
        <v>0</v>
      </c>
      <c r="O16" s="3">
        <f>SUMIFS(Task5!$P$13:$P$44,Task5!$O$13:$O$44,Task5!B26)</f>
        <v>645</v>
      </c>
      <c r="P16" s="3">
        <f>IF(O16=Task5!E26,2,0)</f>
        <v>0</v>
      </c>
      <c r="R16" s="3">
        <f>SUMIFS(Payments[Payment],Payments[Attending],Task6!B27)</f>
        <v>0</v>
      </c>
      <c r="S16" s="3">
        <f>IF(R16=Task6!E27,2,0)</f>
        <v>0</v>
      </c>
      <c r="U16" s="3">
        <f>IF(Task10!$D26=Task10!$E26,1,0)</f>
        <v>1</v>
      </c>
      <c r="V16" s="3">
        <f>IF(U16=Task10!J26,1,0)</f>
        <v>0</v>
      </c>
      <c r="X16" s="3" t="b">
        <f>AND(IF(Task10!$D26=Task10!$E26,1,0),Task10!$C26="New York")</f>
        <v>1</v>
      </c>
      <c r="Y16" s="3">
        <f>IF(X16=Task10!K26,1,0)</f>
        <v>0</v>
      </c>
    </row>
    <row r="17" spans="1:25" x14ac:dyDescent="0.25">
      <c r="A17" s="3">
        <f>TaskB!H27*TaskB!$I$9</f>
        <v>33.550000000000004</v>
      </c>
      <c r="B17" s="3">
        <f>IF(A17=TaskB!I27,1,0)</f>
        <v>0</v>
      </c>
      <c r="C17" s="3" t="str">
        <f>IF(TaskB!I27&lt;&gt;"",TaskB!I27*Data!$G$2,"-")</f>
        <v>-</v>
      </c>
      <c r="D17" s="3">
        <f>IF(C17=TaskB!J27,1,0)</f>
        <v>0</v>
      </c>
      <c r="F17" s="17">
        <f>IF(Task2!C26&gt;=50,Task2!C26+10,Task2!C26)</f>
        <v>33.550000000000004</v>
      </c>
      <c r="G17" s="3">
        <f>IF(F17=Task2!D26,1,0)</f>
        <v>0</v>
      </c>
      <c r="I17" s="3">
        <f>Task9!G13</f>
        <v>0</v>
      </c>
      <c r="J17" s="3">
        <f>IF(I17="Cabbage",25,0)</f>
        <v>0</v>
      </c>
      <c r="L17" s="48">
        <f>VLOOKUP(Task4!B26,Sales,10,FALSE)</f>
        <v>798</v>
      </c>
      <c r="M17" s="53">
        <f>IF(L17=Task4!C26,1.2048,0)</f>
        <v>0</v>
      </c>
      <c r="O17" s="3">
        <f>SUMIFS(Task5!$P$13:$P$44,Task5!$O$13:$O$44,Task5!B27)</f>
        <v>0</v>
      </c>
      <c r="P17" s="3">
        <f>IF(O17=Task5!E27,2,0)</f>
        <v>0</v>
      </c>
      <c r="R17" s="3">
        <f>SUMIFS(Payments[Payment],Payments[Attending],Task6!B28)</f>
        <v>800</v>
      </c>
      <c r="S17" s="3">
        <f>IF(R17=Task6!E28,2,0)</f>
        <v>0</v>
      </c>
      <c r="U17" s="3">
        <f>IF(Task10!$D27=Task10!$E27,1,0)</f>
        <v>0</v>
      </c>
      <c r="V17" s="3">
        <f>IF(U17=Task10!J27,1,0)</f>
        <v>1</v>
      </c>
      <c r="X17" s="3" t="b">
        <f>AND(IF(Task10!$D27=Task10!$E27,1,0),Task10!$C27="New York")</f>
        <v>0</v>
      </c>
      <c r="Y17" s="3">
        <f>IF(X17=Task10!K27,1,0)</f>
        <v>1</v>
      </c>
    </row>
    <row r="18" spans="1:25" ht="15.75" thickBot="1" x14ac:dyDescent="0.3">
      <c r="A18" s="3">
        <f>TaskB!H28*TaskB!$I$9</f>
        <v>34.700000000000003</v>
      </c>
      <c r="B18" s="3">
        <f>IF(A18=TaskB!I28,1,0)</f>
        <v>0</v>
      </c>
      <c r="C18" s="3" t="str">
        <f>IF(TaskB!I28&lt;&gt;"",TaskB!I28*Data!$G$2,"-")</f>
        <v>-</v>
      </c>
      <c r="D18" s="3">
        <f>IF(C18=TaskB!J28,1,0)</f>
        <v>0</v>
      </c>
      <c r="F18" s="17">
        <f>IF(Task2!C27&gt;=50,Task2!C27+10,Task2!C27)</f>
        <v>34.700000000000003</v>
      </c>
      <c r="G18" s="3">
        <f>IF(F18=Task2!D27,1,0)</f>
        <v>0</v>
      </c>
      <c r="I18" s="40">
        <f>Task9!D13</f>
        <v>0</v>
      </c>
      <c r="J18" s="40">
        <f>IF(I18=3.78,25,0)</f>
        <v>0</v>
      </c>
      <c r="L18" s="48">
        <f>VLOOKUP(Task4!B27,Sales,10,FALSE)</f>
        <v>775</v>
      </c>
      <c r="M18" s="53">
        <f>IF(L18=Task4!C27,1.2048,0)</f>
        <v>0</v>
      </c>
      <c r="O18" s="3">
        <f>SUMIFS(Task5!$P$13:$P$44,Task5!$O$13:$O$44,Task5!B28)</f>
        <v>0</v>
      </c>
      <c r="P18" s="3">
        <f>IF(O18=Task5!E28,2,0)</f>
        <v>0</v>
      </c>
      <c r="R18" s="3">
        <f>SUMIFS(Payments[Payment],Payments[Attending],Task6!B29)</f>
        <v>0</v>
      </c>
      <c r="S18" s="3">
        <f>IF(R18=Task6!E29,2,0)</f>
        <v>0</v>
      </c>
      <c r="U18" s="3">
        <f>IF(Task10!$D28=Task10!$E28,1,0)</f>
        <v>0</v>
      </c>
      <c r="V18" s="3">
        <f>IF(U18=Task10!J28,1,0)</f>
        <v>1</v>
      </c>
      <c r="X18" s="3" t="b">
        <f>AND(IF(Task10!$D28=Task10!$E28,1,0),Task10!$C28="New York")</f>
        <v>0</v>
      </c>
      <c r="Y18" s="3">
        <f>IF(X18=Task10!K28,1,0)</f>
        <v>1</v>
      </c>
    </row>
    <row r="19" spans="1:25" ht="15.75" thickBot="1" x14ac:dyDescent="0.3">
      <c r="A19" s="3">
        <f>TaskB!H29*TaskB!$I$9</f>
        <v>35.85</v>
      </c>
      <c r="B19" s="3">
        <f>IF(A19=TaskB!I29,1,0)</f>
        <v>0</v>
      </c>
      <c r="C19" s="3" t="str">
        <f>IF(TaskB!I29&lt;&gt;"",TaskB!I29*Data!$G$2,"-")</f>
        <v>-</v>
      </c>
      <c r="D19" s="3">
        <f>IF(C19=TaskB!J29,1,0)</f>
        <v>0</v>
      </c>
      <c r="F19" s="17">
        <f>IF(Task2!C28&gt;=50,Task2!C28+10,Task2!C28)</f>
        <v>35.85</v>
      </c>
      <c r="G19" s="3">
        <f>IF(F19=Task2!D28,1,0)</f>
        <v>0</v>
      </c>
      <c r="I19" s="41"/>
      <c r="J19" s="39"/>
      <c r="L19" s="48">
        <f>VLOOKUP(Task4!B28,Sales,10,FALSE)</f>
        <v>241</v>
      </c>
      <c r="M19" s="53">
        <f>IF(L19=Task4!C28,1.2048,0)</f>
        <v>0</v>
      </c>
      <c r="O19" s="3">
        <f>SUMIFS(Task5!$P$13:$P$44,Task5!$O$13:$O$44,Task5!B29)</f>
        <v>1000</v>
      </c>
      <c r="P19" s="3">
        <f>IF(O19=Task5!E29,2,0)</f>
        <v>0</v>
      </c>
      <c r="R19" s="3">
        <f>SUMIFS(Payments[Payment],Payments[Attending],Task6!B30)</f>
        <v>0</v>
      </c>
      <c r="S19" s="3">
        <f>IF(R19=Task6!E30,2,0)</f>
        <v>0</v>
      </c>
      <c r="U19" s="3">
        <f>IF(Task10!$D29=Task10!$E29,1,0)</f>
        <v>1</v>
      </c>
      <c r="V19" s="3">
        <f>IF(U19=Task10!J29,1,0)</f>
        <v>0</v>
      </c>
      <c r="X19" s="3" t="b">
        <f>AND(IF(Task10!$D29=Task10!$E29,1,0),Task10!$C29="New York")</f>
        <v>0</v>
      </c>
      <c r="Y19" s="3">
        <f>IF(X19=Task10!K29,1,0)</f>
        <v>1</v>
      </c>
    </row>
    <row r="20" spans="1:25" x14ac:dyDescent="0.25">
      <c r="A20" s="3">
        <f>TaskB!H30*TaskB!$I$9</f>
        <v>37</v>
      </c>
      <c r="B20" s="3">
        <f>IF(A20=TaskB!I30,1,0)</f>
        <v>0</v>
      </c>
      <c r="C20" s="3" t="str">
        <f>IF(TaskB!I30&lt;&gt;"",TaskB!I30*Data!$G$2,"-")</f>
        <v>-</v>
      </c>
      <c r="D20" s="3">
        <f>IF(C20=TaskB!J30,1,0)</f>
        <v>0</v>
      </c>
      <c r="F20" s="17">
        <f>IF(Task2!C29&gt;=50,Task2!C29+10,Task2!C29)</f>
        <v>37</v>
      </c>
      <c r="G20" s="3">
        <f>IF(F20=Task2!D29,1,0)</f>
        <v>0</v>
      </c>
      <c r="L20" s="48">
        <f>VLOOKUP(Task4!B29,Sales,10,FALSE)</f>
        <v>663</v>
      </c>
      <c r="M20" s="53">
        <f>IF(L20=Task4!C29,1.2048,0)</f>
        <v>0</v>
      </c>
      <c r="O20" s="3">
        <f>SUMIFS(Task5!$P$13:$P$44,Task5!$O$13:$O$44,Task5!B30)</f>
        <v>895</v>
      </c>
      <c r="P20" s="3">
        <f>IF(O20=Task5!E30,2,0)</f>
        <v>0</v>
      </c>
      <c r="R20" s="3">
        <f>SUMIFS(Payments[Payment],Payments[Attending],Task6!B31)</f>
        <v>0</v>
      </c>
      <c r="S20" s="3">
        <f>IF(R20=Task6!E31,2,0)</f>
        <v>0</v>
      </c>
      <c r="U20" s="3">
        <f>IF(Task10!$D30=Task10!$E30,1,0)</f>
        <v>1</v>
      </c>
      <c r="V20" s="3">
        <f>IF(U20=Task10!J30,1,0)</f>
        <v>0</v>
      </c>
      <c r="X20" s="3" t="b">
        <f>AND(IF(Task10!$D30=Task10!$E30,1,0),Task10!$C30="New York")</f>
        <v>1</v>
      </c>
      <c r="Y20" s="3">
        <f>IF(X20=Task10!K30,1,0)</f>
        <v>0</v>
      </c>
    </row>
    <row r="21" spans="1:25" x14ac:dyDescent="0.25">
      <c r="A21" s="3">
        <f>TaskB!H31*TaskB!$I$9</f>
        <v>38.15</v>
      </c>
      <c r="B21" s="3">
        <f>IF(A21=TaskB!I31,1,0)</f>
        <v>0</v>
      </c>
      <c r="C21" s="3" t="str">
        <f>IF(TaskB!I31&lt;&gt;"",TaskB!I31*Data!$G$2,"-")</f>
        <v>-</v>
      </c>
      <c r="D21" s="3">
        <f>IF(C21=TaskB!J31,1,0)</f>
        <v>0</v>
      </c>
      <c r="F21" s="17">
        <f>IF(Task2!C30&gt;=50,Task2!C30+10,Task2!C30)</f>
        <v>38.15</v>
      </c>
      <c r="G21" s="3">
        <f>IF(F21=Task2!D30,1,0)</f>
        <v>0</v>
      </c>
      <c r="L21" s="48">
        <f>VLOOKUP(Task4!B30,Sales,10,FALSE)</f>
        <v>802</v>
      </c>
      <c r="M21" s="53">
        <f>IF(L21=Task4!C30,1.2048,0)</f>
        <v>0</v>
      </c>
      <c r="O21" s="3">
        <f>SUMIFS(Task5!$P$13:$P$44,Task5!$O$13:$O$44,Task5!B31)</f>
        <v>0</v>
      </c>
      <c r="P21" s="3">
        <f>IF(O21=Task5!E31,2,0)</f>
        <v>0</v>
      </c>
      <c r="R21" s="3">
        <f>SUMIFS(Payments[Payment],Payments[Attending],Task6!B32)</f>
        <v>0</v>
      </c>
      <c r="S21" s="3">
        <f>IF(R21=Task6!E32,2,0)</f>
        <v>0</v>
      </c>
      <c r="U21" s="3">
        <f>IF(Task10!$D31=Task10!$E31,1,0)</f>
        <v>0</v>
      </c>
      <c r="V21" s="3">
        <f>IF(U21=Task10!J31,1,0)</f>
        <v>1</v>
      </c>
      <c r="X21" s="3" t="b">
        <f>AND(IF(Task10!$D31=Task10!$E31,1,0),Task10!$C31="New York")</f>
        <v>0</v>
      </c>
      <c r="Y21" s="3">
        <f>IF(X21=Task10!K31,1,0)</f>
        <v>1</v>
      </c>
    </row>
    <row r="22" spans="1:25" x14ac:dyDescent="0.25">
      <c r="A22" s="3">
        <f>TaskB!H32*TaskB!$I$9</f>
        <v>39.300000000000004</v>
      </c>
      <c r="B22" s="3">
        <f>IF(A22=TaskB!I32,1,0)</f>
        <v>0</v>
      </c>
      <c r="C22" s="3" t="str">
        <f>IF(TaskB!I32&lt;&gt;"",TaskB!I32*Data!$G$2,"-")</f>
        <v>-</v>
      </c>
      <c r="D22" s="3">
        <f>IF(C22=TaskB!J32,1,0)</f>
        <v>0</v>
      </c>
      <c r="F22" s="17">
        <f>IF(Task2!C31&gt;=50,Task2!C31+10,Task2!C31)</f>
        <v>39.300000000000004</v>
      </c>
      <c r="G22" s="3">
        <f>IF(F22=Task2!D31,1,0)</f>
        <v>0</v>
      </c>
      <c r="I22" s="30" t="s">
        <v>350</v>
      </c>
      <c r="J22" s="30" t="s">
        <v>118</v>
      </c>
      <c r="L22" s="48">
        <f>VLOOKUP(Task4!B31,Sales,10,FALSE)</f>
        <v>433</v>
      </c>
      <c r="M22" s="53">
        <f>IF(L22=Task4!C31,1.2048,0)</f>
        <v>0</v>
      </c>
      <c r="O22" s="3">
        <f>SUMIFS(Task5!$P$13:$P$44,Task5!$O$13:$O$44,Task5!B32)</f>
        <v>600</v>
      </c>
      <c r="P22" s="3">
        <f>IF(O22=Task5!E32,2,0)</f>
        <v>0</v>
      </c>
      <c r="R22" s="3">
        <f>SUMIFS(Payments[Payment],Payments[Attending],Task6!B33)</f>
        <v>1130</v>
      </c>
      <c r="S22" s="3">
        <f>IF(R22=Task6!E33,2,0)</f>
        <v>0</v>
      </c>
      <c r="U22" s="3">
        <f>IF(Task10!$D32=Task10!$E32,1,0)</f>
        <v>0</v>
      </c>
      <c r="V22" s="3">
        <f>IF(U22=Task10!J32,1,0)</f>
        <v>1</v>
      </c>
      <c r="X22" s="3" t="b">
        <f>AND(IF(Task10!$D32=Task10!$E32,1,0),Task10!$C32="New York")</f>
        <v>0</v>
      </c>
      <c r="Y22" s="3">
        <f>IF(X22=Task10!K32,1,0)</f>
        <v>1</v>
      </c>
    </row>
    <row r="23" spans="1:25" x14ac:dyDescent="0.25">
      <c r="A23" s="3">
        <f>TaskB!H33*TaskB!$I$9</f>
        <v>40.450000000000003</v>
      </c>
      <c r="B23" s="3">
        <f>IF(A23=TaskB!I33,1,0)</f>
        <v>0</v>
      </c>
      <c r="C23" s="3" t="str">
        <f>IF(TaskB!I33&lt;&gt;"",TaskB!I33*Data!$G$2,"-")</f>
        <v>-</v>
      </c>
      <c r="D23" s="3">
        <f>IF(C23=TaskB!J33,1,0)</f>
        <v>0</v>
      </c>
      <c r="F23" s="17">
        <f>IF(Task2!C32&gt;=50,Task2!C32+10,Task2!C32)</f>
        <v>40.450000000000003</v>
      </c>
      <c r="G23" s="3">
        <f>IF(F23=Task2!D32,1,0)</f>
        <v>0</v>
      </c>
      <c r="I23" s="105">
        <f>Task8!F11-Task8!D11+Task8!G11</f>
        <v>0.37499999999999989</v>
      </c>
      <c r="J23" s="3">
        <f>IF(I23=Task8!H11,10,0)</f>
        <v>0</v>
      </c>
      <c r="L23" s="48">
        <f>VLOOKUP(Task4!B32,Sales,10,FALSE)</f>
        <v>647</v>
      </c>
      <c r="M23" s="53">
        <f>IF(L23=Task4!C32,1.2048,0)</f>
        <v>0</v>
      </c>
      <c r="O23" s="3">
        <f>SUMIFS(Task5!$P$13:$P$44,Task5!$O$13:$O$44,Task5!B33)</f>
        <v>950</v>
      </c>
      <c r="P23" s="3">
        <f>IF(O23=Task5!E33,2,0)</f>
        <v>0</v>
      </c>
      <c r="R23" s="3">
        <f>SUMIFS(Payments[Payment],Payments[Attending],Task6!B34)</f>
        <v>750</v>
      </c>
      <c r="S23" s="3">
        <f>IF(R23=Task6!E34,2,0)</f>
        <v>0</v>
      </c>
      <c r="U23" s="3">
        <f>IF(Task10!$D33=Task10!$E33,1,0)</f>
        <v>0</v>
      </c>
      <c r="V23" s="3">
        <f>IF(U23=Task10!J33,1,0)</f>
        <v>1</v>
      </c>
      <c r="X23" s="3" t="b">
        <f>AND(IF(Task10!$D33=Task10!$E33,1,0),Task10!$C33="New York")</f>
        <v>0</v>
      </c>
      <c r="Y23" s="3">
        <f>IF(X23=Task10!K33,1,0)</f>
        <v>1</v>
      </c>
    </row>
    <row r="24" spans="1:25" x14ac:dyDescent="0.25">
      <c r="A24" s="3">
        <f>TaskB!H34*TaskB!$I$9</f>
        <v>41.6</v>
      </c>
      <c r="B24" s="3">
        <f>IF(A24=TaskB!I34,1,0)</f>
        <v>0</v>
      </c>
      <c r="C24" s="3" t="str">
        <f>IF(TaskB!I34&lt;&gt;"",TaskB!I34*Data!$G$2,"-")</f>
        <v>-</v>
      </c>
      <c r="D24" s="3">
        <f>IF(C24=TaskB!J34,1,0)</f>
        <v>0</v>
      </c>
      <c r="F24" s="17">
        <f>IF(Task2!C33&gt;=50,Task2!C33+10,Task2!C33)</f>
        <v>41.6</v>
      </c>
      <c r="G24" s="3">
        <f>IF(F24=Task2!D33,1,0)</f>
        <v>0</v>
      </c>
      <c r="I24" s="105">
        <f>Task8!F12-Task8!D12+Task8!G12</f>
        <v>0.35763888888888884</v>
      </c>
      <c r="J24" s="3">
        <f>IF(I24=Task8!H12,10,0)</f>
        <v>0</v>
      </c>
      <c r="L24" s="48">
        <f>VLOOKUP(Task4!B33,Sales,10,FALSE)</f>
        <v>565</v>
      </c>
      <c r="M24" s="53">
        <f>IF(L24=Task4!C33,1.2048,0)</f>
        <v>0</v>
      </c>
      <c r="O24" s="3">
        <f>SUMIFS(Task5!$P$13:$P$44,Task5!$O$13:$O$44,Task5!B34)</f>
        <v>0</v>
      </c>
      <c r="P24" s="3">
        <f>IF(O24=Task5!E34,2,0)</f>
        <v>0</v>
      </c>
      <c r="R24" s="3">
        <f>SUMIFS(Payments[Payment],Payments[Attending],Task6!B35)</f>
        <v>1130</v>
      </c>
      <c r="S24" s="3">
        <f>IF(R24=Task6!E35,2,0)</f>
        <v>0</v>
      </c>
      <c r="U24" s="3">
        <f>IF(Task10!$D34=Task10!$E34,1,0)</f>
        <v>0</v>
      </c>
      <c r="V24" s="3">
        <f>IF(U24=Task10!J34,1,0)</f>
        <v>1</v>
      </c>
      <c r="X24" s="3" t="b">
        <f>AND(IF(Task10!$D34=Task10!$E34,1,0),Task10!$C34="New York")</f>
        <v>0</v>
      </c>
      <c r="Y24" s="3">
        <f>IF(X24=Task10!K34,1,0)</f>
        <v>1</v>
      </c>
    </row>
    <row r="25" spans="1:25" x14ac:dyDescent="0.25">
      <c r="A25" s="3">
        <f>TaskB!H35*TaskB!$I$9</f>
        <v>42.75</v>
      </c>
      <c r="B25" s="3">
        <f>IF(A25=TaskB!I35,1,0)</f>
        <v>0</v>
      </c>
      <c r="C25" s="3" t="str">
        <f>IF(TaskB!I35&lt;&gt;"",TaskB!I35*Data!$G$2,"-")</f>
        <v>-</v>
      </c>
      <c r="D25" s="3">
        <f>IF(C25=TaskB!J35,1,0)</f>
        <v>0</v>
      </c>
      <c r="F25" s="17">
        <f>IF(Task2!C34&gt;=50,Task2!C34+10,Task2!C34)</f>
        <v>42.75</v>
      </c>
      <c r="G25" s="3">
        <f>IF(F25=Task2!D34,1,0)</f>
        <v>0</v>
      </c>
      <c r="I25" s="105">
        <f>Task8!F13-Task8!D13+Task8!G13</f>
        <v>0.33541666666666664</v>
      </c>
      <c r="J25" s="3">
        <f>IF(I25=Task8!H13,10,0)</f>
        <v>0</v>
      </c>
      <c r="L25" s="48">
        <f>VLOOKUP(Task4!B34,Sales,10,FALSE)</f>
        <v>768</v>
      </c>
      <c r="M25" s="53">
        <f>IF(L25=Task4!C34,1.2048,0)</f>
        <v>0</v>
      </c>
      <c r="O25" s="3">
        <f>SUMIFS(Task5!$P$13:$P$44,Task5!$O$13:$O$44,Task5!B35)</f>
        <v>0</v>
      </c>
      <c r="P25" s="3">
        <f>IF(O25=Task5!E35,2,0)</f>
        <v>0</v>
      </c>
      <c r="R25" s="3">
        <f>SUMIFS(Payments[Payment],Payments[Attending],Task6!B36)</f>
        <v>0</v>
      </c>
      <c r="S25" s="3">
        <f>IF(R25=Task6!E36,2,0)</f>
        <v>0</v>
      </c>
      <c r="U25" s="3">
        <f>IF(Task10!$D35=Task10!$E35,1,0)</f>
        <v>0</v>
      </c>
      <c r="V25" s="3">
        <f>IF(U25=Task10!J35,1,0)</f>
        <v>1</v>
      </c>
      <c r="X25" s="3" t="b">
        <f>AND(IF(Task10!$D35=Task10!$E35,1,0),Task10!$C35="New York")</f>
        <v>0</v>
      </c>
      <c r="Y25" s="3">
        <f>IF(X25=Task10!K35,1,0)</f>
        <v>1</v>
      </c>
    </row>
    <row r="26" spans="1:25" x14ac:dyDescent="0.25">
      <c r="A26" s="3">
        <f>TaskB!H36*TaskB!$I$9</f>
        <v>43.900000000000006</v>
      </c>
      <c r="B26" s="3">
        <f>IF(A26=TaskB!I36,1,0)</f>
        <v>0</v>
      </c>
      <c r="C26" s="3" t="str">
        <f>IF(TaskB!I36&lt;&gt;"",TaskB!I36*Data!$G$2,"-")</f>
        <v>-</v>
      </c>
      <c r="D26" s="3">
        <f>IF(C26=TaskB!J36,1,0)</f>
        <v>0</v>
      </c>
      <c r="F26" s="17">
        <f>IF(Task2!C35&gt;=50,Task2!C35+10,Task2!C35)</f>
        <v>43.900000000000006</v>
      </c>
      <c r="G26" s="3">
        <f>IF(F26=Task2!D35,1,0)</f>
        <v>0</v>
      </c>
      <c r="I26" s="105">
        <f>Task8!F14-Task8!D14+Task8!G14</f>
        <v>0.33333333333333326</v>
      </c>
      <c r="J26" s="3">
        <f>IF(I26=Task8!H14,10,0)</f>
        <v>0</v>
      </c>
      <c r="L26" s="48">
        <f>VLOOKUP(Task4!B35,Sales,10,FALSE)</f>
        <v>827</v>
      </c>
      <c r="M26" s="53">
        <f>IF(L26=Task4!C35,1.2048,0)</f>
        <v>0</v>
      </c>
      <c r="O26" s="3">
        <f>SUMIFS(Task5!$P$13:$P$44,Task5!$O$13:$O$44,Task5!B36)</f>
        <v>950</v>
      </c>
      <c r="P26" s="3">
        <f>IF(O26=Task5!E36,2,0)</f>
        <v>0</v>
      </c>
      <c r="R26" s="3">
        <f>SUMIFS(Payments[Payment],Payments[Attending],Task6!B37)</f>
        <v>0</v>
      </c>
      <c r="S26" s="3">
        <f>IF(R26=Task6!E37,2,0)</f>
        <v>0</v>
      </c>
      <c r="U26" s="3">
        <f>IF(Task10!$D36=Task10!$E36,1,0)</f>
        <v>1</v>
      </c>
      <c r="V26" s="3">
        <f>IF(U26=Task10!J36,1,0)</f>
        <v>0</v>
      </c>
      <c r="X26" s="3" t="b">
        <f>AND(IF(Task10!$D36=Task10!$E36,1,0),Task10!$C36="New York")</f>
        <v>1</v>
      </c>
      <c r="Y26" s="3">
        <f>IF(X26=Task10!K36,1,0)</f>
        <v>0</v>
      </c>
    </row>
    <row r="27" spans="1:25" x14ac:dyDescent="0.25">
      <c r="A27" s="3">
        <f>TaskB!H37*TaskB!$I$9</f>
        <v>45.050000000000004</v>
      </c>
      <c r="B27" s="3">
        <f>IF(A27=TaskB!I37,1,0)</f>
        <v>0</v>
      </c>
      <c r="C27" s="3" t="str">
        <f>IF(TaskB!I37&lt;&gt;"",TaskB!I37*Data!$G$2,"-")</f>
        <v>-</v>
      </c>
      <c r="D27" s="3">
        <f>IF(C27=TaskB!J37,1,0)</f>
        <v>0</v>
      </c>
      <c r="F27" s="17">
        <f>IF(Task2!C36&gt;=50,Task2!C36+10,Task2!C36)</f>
        <v>45.050000000000004</v>
      </c>
      <c r="G27" s="3">
        <f>IF(F27=Task2!D36,1,0)</f>
        <v>0</v>
      </c>
      <c r="I27" s="105">
        <f>Task8!F15-Task8!D15+Task8!G15</f>
        <v>0.33680555555555552</v>
      </c>
      <c r="J27" s="3">
        <f>IF(I27=Task8!H15,10,0)</f>
        <v>0</v>
      </c>
      <c r="L27" s="48">
        <f>VLOOKUP(Task4!B36,Sales,10,FALSE)</f>
        <v>971</v>
      </c>
      <c r="M27" s="53">
        <f>IF(L27=Task4!C36,1.2048,0)</f>
        <v>0</v>
      </c>
      <c r="O27" s="3">
        <f>SUMIFS(Task5!$P$13:$P$44,Task5!$O$13:$O$44,Task5!B37)</f>
        <v>1300</v>
      </c>
      <c r="P27" s="3">
        <f>IF(O27=Task5!E37,2,0)</f>
        <v>0</v>
      </c>
      <c r="R27" s="3">
        <f>SUMIFS(Payments[Payment],Payments[Attending],Task6!B38)</f>
        <v>1130</v>
      </c>
      <c r="S27" s="3">
        <f>IF(R27=Task6!E38,2,0)</f>
        <v>0</v>
      </c>
      <c r="U27" s="3">
        <f>IF(Task10!$D37=Task10!$E37,1,0)</f>
        <v>0</v>
      </c>
      <c r="V27" s="3">
        <f>IF(U27=Task10!J37,1,0)</f>
        <v>1</v>
      </c>
      <c r="X27" s="3" t="b">
        <f>AND(IF(Task10!$D37=Task10!$E37,1,0),Task10!$C37="New York")</f>
        <v>0</v>
      </c>
      <c r="Y27" s="3">
        <f>IF(X27=Task10!K37,1,0)</f>
        <v>1</v>
      </c>
    </row>
    <row r="28" spans="1:25" x14ac:dyDescent="0.25">
      <c r="A28" s="3">
        <f>TaskB!H38*TaskB!$I$9</f>
        <v>46.2</v>
      </c>
      <c r="B28" s="3">
        <f>IF(A28=TaskB!I38,1,0)</f>
        <v>0</v>
      </c>
      <c r="C28" s="3" t="str">
        <f>IF(TaskB!I38&lt;&gt;"",TaskB!I38*Data!$G$2,"-")</f>
        <v>-</v>
      </c>
      <c r="D28" s="3">
        <f>IF(C28=TaskB!J38,1,0)</f>
        <v>0</v>
      </c>
      <c r="F28" s="17">
        <f>IF(Task2!C37&gt;=50,Task2!C37+10,Task2!C37)</f>
        <v>46.2</v>
      </c>
      <c r="G28" s="3">
        <f>IF(F28=Task2!D37,1,0)</f>
        <v>0</v>
      </c>
      <c r="I28" s="105"/>
      <c r="J28" s="3"/>
      <c r="L28" s="48">
        <f>VLOOKUP(Task4!B37,Sales,10,FALSE)</f>
        <v>171</v>
      </c>
      <c r="M28" s="53">
        <f>IF(L28=Task4!C37,1.2048,0)</f>
        <v>0</v>
      </c>
      <c r="O28" s="3">
        <f>SUMIFS(Task5!$P$13:$P$44,Task5!$O$13:$O$44,Task5!B38)</f>
        <v>0</v>
      </c>
      <c r="P28" s="3">
        <f>IF(O28=Task5!E38,2,0)</f>
        <v>0</v>
      </c>
      <c r="R28" s="3">
        <f>SUMIFS(Payments[Payment],Payments[Attending],Task6!B39)</f>
        <v>1130</v>
      </c>
      <c r="S28" s="3">
        <f>IF(R28=Task6!E39,2,0)</f>
        <v>0</v>
      </c>
      <c r="U28" s="3">
        <f>IF(Task10!$D38=Task10!$E38,1,0)</f>
        <v>1</v>
      </c>
      <c r="V28" s="3">
        <f>IF(U28=Task10!J38,1,0)</f>
        <v>0</v>
      </c>
      <c r="X28" s="3" t="b">
        <f>AND(IF(Task10!$D38=Task10!$E38,1,0),Task10!$C38="New York")</f>
        <v>1</v>
      </c>
      <c r="Y28" s="3">
        <f>IF(X28=Task10!K38,1,0)</f>
        <v>0</v>
      </c>
    </row>
    <row r="29" spans="1:25" x14ac:dyDescent="0.25">
      <c r="A29" s="3">
        <f>TaskB!H39*TaskB!$I$9</f>
        <v>47.35</v>
      </c>
      <c r="B29" s="3">
        <f>IF(A29=TaskB!I39,1,0)</f>
        <v>0</v>
      </c>
      <c r="C29" s="3" t="str">
        <f>IF(TaskB!I39&lt;&gt;"",TaskB!I39*Data!$G$2,"-")</f>
        <v>-</v>
      </c>
      <c r="D29" s="3">
        <f>IF(C29=TaskB!J39,1,0)</f>
        <v>0</v>
      </c>
      <c r="F29" s="17">
        <f>IF(Task2!C38&gt;=50,Task2!C38+10,Task2!C38)</f>
        <v>47.35</v>
      </c>
      <c r="G29" s="3">
        <f>IF(F29=Task2!D38,1,0)</f>
        <v>0</v>
      </c>
      <c r="L29" s="48">
        <f>VLOOKUP(Task4!B38,Sales,10,FALSE)</f>
        <v>246</v>
      </c>
      <c r="M29" s="53">
        <f>IF(L29=Task4!C38,1.2048,0)</f>
        <v>0</v>
      </c>
      <c r="O29" s="3">
        <f>SUMIFS(Task5!$P$13:$P$44,Task5!$O$13:$O$44,Task5!B39)</f>
        <v>0</v>
      </c>
      <c r="P29" s="3">
        <f>IF(O29=Task5!E39,2,0)</f>
        <v>0</v>
      </c>
      <c r="R29" s="3">
        <f>SUMIFS(Payments[Payment],Payments[Attending],Task6!B40)</f>
        <v>1130</v>
      </c>
      <c r="S29" s="3">
        <f>IF(R29=Task6!E40,2,0)</f>
        <v>0</v>
      </c>
      <c r="U29" s="3">
        <f>IF(Task10!$D39=Task10!$E39,1,0)</f>
        <v>0</v>
      </c>
      <c r="V29" s="3">
        <f>IF(U29=Task10!J39,1,0)</f>
        <v>1</v>
      </c>
      <c r="X29" s="3" t="b">
        <f>AND(IF(Task10!$D39=Task10!$E39,1,0),Task10!$C39="New York")</f>
        <v>0</v>
      </c>
      <c r="Y29" s="3">
        <f>IF(X29=Task10!K39,1,0)</f>
        <v>1</v>
      </c>
    </row>
    <row r="30" spans="1:25" x14ac:dyDescent="0.25">
      <c r="A30" s="3">
        <f>TaskB!H40*TaskB!$I$9</f>
        <v>48.5</v>
      </c>
      <c r="B30" s="3">
        <f>IF(A30=TaskB!I40,1,0)</f>
        <v>0</v>
      </c>
      <c r="C30" s="3" t="str">
        <f>IF(TaskB!I40&lt;&gt;"",TaskB!I40*Data!$G$2,"-")</f>
        <v>-</v>
      </c>
      <c r="D30" s="3">
        <f>IF(C30=TaskB!J40,1,0)</f>
        <v>0</v>
      </c>
      <c r="F30" s="17">
        <f>IF(Task2!C39&gt;=50,Task2!C39+10,Task2!C39)</f>
        <v>48.5</v>
      </c>
      <c r="G30" s="3">
        <f>IF(F30=Task2!D39,1,0)</f>
        <v>0</v>
      </c>
      <c r="L30" s="48">
        <f>VLOOKUP(Task4!B39,Sales,10,FALSE)</f>
        <v>107</v>
      </c>
      <c r="M30" s="53">
        <f>IF(L30=Task4!C39,1.2048,0)</f>
        <v>0</v>
      </c>
      <c r="O30" s="3">
        <f>SUMIFS(Task5!$P$13:$P$44,Task5!$O$13:$O$44,Task5!B40)</f>
        <v>895</v>
      </c>
      <c r="P30" s="3">
        <f>IF(O30=Task5!E40,2,0)</f>
        <v>0</v>
      </c>
      <c r="R30" s="3">
        <f>SUMIFS(Payments[Payment],Payments[Attending],Task6!B41)</f>
        <v>0</v>
      </c>
      <c r="S30" s="3">
        <f>IF(R30=Task6!E41,2,0)</f>
        <v>0</v>
      </c>
      <c r="U30" s="3">
        <f>IF(Task10!$D40=Task10!$E40,1,0)</f>
        <v>0</v>
      </c>
      <c r="V30" s="3">
        <f>IF(U30=Task10!J40,1,0)</f>
        <v>1</v>
      </c>
      <c r="X30" s="3" t="b">
        <f>AND(IF(Task10!$D40=Task10!$E40,1,0),Task10!$C40="New York")</f>
        <v>0</v>
      </c>
      <c r="Y30" s="3">
        <f>IF(X30=Task10!K40,1,0)</f>
        <v>1</v>
      </c>
    </row>
    <row r="31" spans="1:25" x14ac:dyDescent="0.25">
      <c r="A31" s="3">
        <f>TaskB!H41*TaskB!$I$9</f>
        <v>49.650000000000006</v>
      </c>
      <c r="B31" s="3">
        <f>IF(A31=TaskB!I41,1,0)</f>
        <v>0</v>
      </c>
      <c r="C31" s="3" t="str">
        <f>IF(TaskB!I41&lt;&gt;"",TaskB!I41*Data!$G$2,"-")</f>
        <v>-</v>
      </c>
      <c r="D31" s="3">
        <f>IF(C31=TaskB!J41,1,0)</f>
        <v>0</v>
      </c>
      <c r="F31" s="17">
        <f>IF(Task2!C40&gt;=50,Task2!C40+10,Task2!C40)</f>
        <v>49.650000000000006</v>
      </c>
      <c r="G31" s="3">
        <f>IF(F31=Task2!D40,1,0)</f>
        <v>0</v>
      </c>
      <c r="L31" s="48">
        <f>VLOOKUP(Task4!B40,Sales,10,FALSE)</f>
        <v>531</v>
      </c>
      <c r="M31" s="53">
        <f>IF(L31=Task4!C40,1.2048,0)</f>
        <v>0</v>
      </c>
      <c r="O31" s="3">
        <f>SUMIFS(Task5!$P$13:$P$44,Task5!$O$13:$O$44,Task5!B41)</f>
        <v>0</v>
      </c>
      <c r="P31" s="3">
        <f>IF(O31=Task5!E41,2,0)</f>
        <v>0</v>
      </c>
      <c r="R31" s="3">
        <f>SUMIFS(Payments[Payment],Payments[Attending],Task6!B42)</f>
        <v>1130</v>
      </c>
      <c r="S31" s="3">
        <f>IF(R31=Task6!E42,2,0)</f>
        <v>0</v>
      </c>
      <c r="U31" s="3">
        <f>IF(Task10!$D41=Task10!$E41,1,0)</f>
        <v>0</v>
      </c>
      <c r="V31" s="3">
        <f>IF(U31=Task10!J41,1,0)</f>
        <v>1</v>
      </c>
      <c r="X31" s="3" t="b">
        <f>AND(IF(Task10!$D41=Task10!$E41,1,0),Task10!$C41="New York")</f>
        <v>0</v>
      </c>
      <c r="Y31" s="3">
        <f>IF(X31=Task10!K41,1,0)</f>
        <v>1</v>
      </c>
    </row>
    <row r="32" spans="1:25" x14ac:dyDescent="0.25">
      <c r="A32" s="3">
        <f>TaskB!H42*TaskB!$I$9</f>
        <v>44.5</v>
      </c>
      <c r="B32" s="3">
        <f>IF(A32=TaskB!I42,1,0)</f>
        <v>0</v>
      </c>
      <c r="C32" s="3" t="str">
        <f>IF(TaskB!I42&lt;&gt;"",TaskB!I42*Data!$G$2,"-")</f>
        <v>-</v>
      </c>
      <c r="D32" s="3">
        <f>IF(C32=TaskB!J42,1,0)</f>
        <v>0</v>
      </c>
      <c r="F32" s="17">
        <f>IF(Task2!C41&gt;=50,Task2!C41+10,Task2!C41)</f>
        <v>44.5</v>
      </c>
      <c r="G32" s="3">
        <f>IF(F32=Task2!D41,1,0)</f>
        <v>0</v>
      </c>
      <c r="L32" s="48">
        <f>VLOOKUP(Task4!B41,Sales,10,FALSE)</f>
        <v>405</v>
      </c>
      <c r="M32" s="53">
        <f>IF(L32=Task4!C41,1.2048,0)</f>
        <v>0</v>
      </c>
      <c r="O32" s="3">
        <f>SUMIFS(Task5!$P$13:$P$44,Task5!$O$13:$O$44,Task5!B42)</f>
        <v>950</v>
      </c>
      <c r="P32" s="3">
        <f>IF(O32=Task5!E42,2,0)</f>
        <v>0</v>
      </c>
      <c r="R32" s="3">
        <f>SUMIFS(Payments[Payment],Payments[Attending],Task6!B43)</f>
        <v>1130</v>
      </c>
      <c r="S32" s="3">
        <f>IF(R32=Task6!E43,2,0)</f>
        <v>0</v>
      </c>
      <c r="U32" s="3">
        <f>IF(Task10!$D42=Task10!$E42,1,0)</f>
        <v>0</v>
      </c>
      <c r="V32" s="3">
        <f>IF(U32=Task10!J42,1,0)</f>
        <v>1</v>
      </c>
      <c r="X32" s="3" t="b">
        <f>AND(IF(Task10!$D42=Task10!$E42,1,0),Task10!$C42="New York")</f>
        <v>0</v>
      </c>
      <c r="Y32" s="3">
        <f>IF(X32=Task10!K42,1,0)</f>
        <v>1</v>
      </c>
    </row>
    <row r="33" spans="1:25" x14ac:dyDescent="0.25">
      <c r="A33" s="3">
        <f>TaskB!H43*TaskB!$I$9</f>
        <v>45.800000000000004</v>
      </c>
      <c r="B33" s="3">
        <f>IF(A33=TaskB!I43,1,0)</f>
        <v>0</v>
      </c>
      <c r="C33" s="3" t="str">
        <f>IF(TaskB!I43&lt;&gt;"",TaskB!I43*Data!$G$2,"-")</f>
        <v>-</v>
      </c>
      <c r="D33" s="3">
        <f>IF(C33=TaskB!J43,1,0)</f>
        <v>0</v>
      </c>
      <c r="F33" s="17">
        <f>IF(Task2!C42&gt;=50,Task2!C42+10,Task2!C42)</f>
        <v>45.800000000000004</v>
      </c>
      <c r="G33" s="3">
        <f>IF(F33=Task2!D42,1,0)</f>
        <v>0</v>
      </c>
      <c r="L33" s="48">
        <f>VLOOKUP(Task4!B42,Sales,10,FALSE)</f>
        <v>478</v>
      </c>
      <c r="M33" s="53">
        <f>IF(L33=Task4!C42,1.2048,0)</f>
        <v>0</v>
      </c>
      <c r="O33" s="3">
        <f>SUMIFS(Task5!$P$13:$P$44,Task5!$O$13:$O$44,Task5!B43)</f>
        <v>1130</v>
      </c>
      <c r="P33" s="3">
        <f>IF(O33=Task5!E43,2,0)</f>
        <v>0</v>
      </c>
      <c r="R33" s="3">
        <f>SUMIFS(Payments[Payment],Payments[Attending],Task6!B44)</f>
        <v>0</v>
      </c>
      <c r="S33" s="3">
        <f>IF(R33=Task6!E44,2,0)</f>
        <v>0</v>
      </c>
      <c r="U33" s="3">
        <f>IF(Task10!$D43=Task10!$E43,1,0)</f>
        <v>0</v>
      </c>
      <c r="V33" s="3">
        <f>IF(U33=Task10!J43,1,0)</f>
        <v>1</v>
      </c>
      <c r="X33" s="3" t="b">
        <f>AND(IF(Task10!$D43=Task10!$E43,1,0),Task10!$C43="New York")</f>
        <v>0</v>
      </c>
      <c r="Y33" s="3">
        <f>IF(X33=Task10!K43,1,0)</f>
        <v>1</v>
      </c>
    </row>
    <row r="34" spans="1:25" x14ac:dyDescent="0.25">
      <c r="A34" s="3">
        <f>TaskB!H44*TaskB!$I$9</f>
        <v>47.1</v>
      </c>
      <c r="B34" s="3">
        <f>IF(A34=TaskB!I44,1,0)</f>
        <v>0</v>
      </c>
      <c r="C34" s="3" t="str">
        <f>IF(TaskB!I44&lt;&gt;"",TaskB!I44*Data!$G$2,"-")</f>
        <v>-</v>
      </c>
      <c r="D34" s="3">
        <f>IF(C34=TaskB!J44,1,0)</f>
        <v>0</v>
      </c>
      <c r="F34" s="17">
        <f>IF(Task2!C43&gt;=50,Task2!C43+10,Task2!C43)</f>
        <v>47.1</v>
      </c>
      <c r="G34" s="3">
        <f>IF(F34=Task2!D43,1,0)</f>
        <v>0</v>
      </c>
      <c r="L34" s="48">
        <f>VLOOKUP(Task4!B43,Sales,10,FALSE)</f>
        <v>991</v>
      </c>
      <c r="M34" s="53">
        <f>IF(L34=Task4!C43,1.2048,0)</f>
        <v>0</v>
      </c>
      <c r="O34" s="3">
        <f>SUMIFS(Task5!$P$13:$P$44,Task5!$O$13:$O$44,Task5!B44)</f>
        <v>0</v>
      </c>
      <c r="P34" s="3">
        <f>IF(O34=Task5!E44,2,0)</f>
        <v>0</v>
      </c>
      <c r="R34" s="3">
        <f>SUMIFS(Payments[Payment],Payments[Attending],Task6!B45)</f>
        <v>0</v>
      </c>
      <c r="S34" s="3">
        <f>IF(R34=Task6!E45,2,0)</f>
        <v>0</v>
      </c>
      <c r="U34" s="3">
        <f>IF(Task10!$D44=Task10!$E44,1,0)</f>
        <v>1</v>
      </c>
      <c r="V34" s="3">
        <f>IF(U34=Task10!J44,1,0)</f>
        <v>0</v>
      </c>
      <c r="X34" s="3" t="b">
        <f>AND(IF(Task10!$D44=Task10!$E44,1,0),Task10!$C44="New York")</f>
        <v>0</v>
      </c>
      <c r="Y34" s="3">
        <f>IF(X34=Task10!K44,1,0)</f>
        <v>1</v>
      </c>
    </row>
    <row r="35" spans="1:25" x14ac:dyDescent="0.25">
      <c r="A35" s="3">
        <f>TaskB!H45*TaskB!$I$9</f>
        <v>48.400000000000006</v>
      </c>
      <c r="B35" s="3">
        <f>IF(A35=TaskB!I45,1,0)</f>
        <v>0</v>
      </c>
      <c r="C35" s="3" t="str">
        <f>IF(TaskB!I45&lt;&gt;"",TaskB!I45*Data!$G$2,"-")</f>
        <v>-</v>
      </c>
      <c r="D35" s="3">
        <f>IF(C35=TaskB!J45,1,0)</f>
        <v>0</v>
      </c>
      <c r="F35" s="17">
        <f>IF(Task2!C44&gt;=50,Task2!C44+10,Task2!C44)</f>
        <v>48.400000000000006</v>
      </c>
      <c r="G35" s="3">
        <f>IF(F35=Task2!D44,1,0)</f>
        <v>0</v>
      </c>
      <c r="L35" s="48">
        <f>VLOOKUP(Task4!B44,Sales,10,FALSE)</f>
        <v>624</v>
      </c>
      <c r="M35" s="53">
        <f>IF(L35=Task4!C44,1.2048,0)</f>
        <v>0</v>
      </c>
      <c r="O35" s="3">
        <f>SUMIFS(Task5!$P$13:$P$44,Task5!$O$13:$O$44,Task5!B45)</f>
        <v>1130</v>
      </c>
      <c r="P35" s="3">
        <f>IF(O35=Task5!E45,2,0)</f>
        <v>0</v>
      </c>
      <c r="R35" s="3">
        <f>SUMIFS(Payments[Payment],Payments[Attending],Task6!B46)</f>
        <v>0</v>
      </c>
      <c r="S35" s="3">
        <f>IF(R35=Task6!E46,2,0)</f>
        <v>0</v>
      </c>
      <c r="U35" s="3">
        <f>IF(Task10!$D45=Task10!$E45,1,0)</f>
        <v>0</v>
      </c>
      <c r="V35" s="3">
        <f>IF(U35=Task10!J45,1,0)</f>
        <v>1</v>
      </c>
      <c r="X35" s="3" t="b">
        <f>AND(IF(Task10!$D45=Task10!$E45,1,0),Task10!$C45="New York")</f>
        <v>0</v>
      </c>
      <c r="Y35" s="3">
        <f>IF(X35=Task10!K45,1,0)</f>
        <v>1</v>
      </c>
    </row>
    <row r="36" spans="1:25" x14ac:dyDescent="0.25">
      <c r="A36" s="3">
        <f>TaskB!H46*TaskB!$I$9</f>
        <v>49.7</v>
      </c>
      <c r="B36" s="3">
        <f>IF(A36=TaskB!I46,1,0)</f>
        <v>0</v>
      </c>
      <c r="C36" s="3" t="str">
        <f>IF(TaskB!I46&lt;&gt;"",TaskB!I46*Data!$G$2,"-")</f>
        <v>-</v>
      </c>
      <c r="D36" s="3">
        <f>IF(C36=TaskB!J46,1,0)</f>
        <v>0</v>
      </c>
      <c r="F36" s="17">
        <f>IF(Task2!C45&gt;=50,Task2!C45+10,Task2!C45)</f>
        <v>49.7</v>
      </c>
      <c r="G36" s="3">
        <f>IF(F36=Task2!D45,1,0)</f>
        <v>0</v>
      </c>
      <c r="L36" s="48">
        <f>VLOOKUP(Task4!B45,Sales,10,FALSE)</f>
        <v>488</v>
      </c>
      <c r="M36" s="53">
        <f>IF(L36=Task4!C45,1.2048,0)</f>
        <v>0</v>
      </c>
      <c r="O36" s="3">
        <f>SUMIFS(Task5!$P$13:$P$44,Task5!$O$13:$O$44,Task5!B46)</f>
        <v>0</v>
      </c>
      <c r="P36" s="3">
        <f>IF(O36=Task5!E46,2,0)</f>
        <v>0</v>
      </c>
      <c r="R36" s="3">
        <f>SUMIFS(Payments[Payment],Payments[Attending],Task6!B47)</f>
        <v>895</v>
      </c>
      <c r="S36" s="3">
        <f>IF(R36=Task6!E47,2,0)</f>
        <v>0</v>
      </c>
      <c r="U36" s="3">
        <f>IF(Task10!$D46=Task10!$E46,1,0)</f>
        <v>0</v>
      </c>
      <c r="V36" s="3">
        <f>IF(U36=Task10!J46,1,0)</f>
        <v>1</v>
      </c>
      <c r="X36" s="3" t="b">
        <f>AND(IF(Task10!$D46=Task10!$E46,1,0),Task10!$C46="New York")</f>
        <v>0</v>
      </c>
      <c r="Y36" s="3">
        <f>IF(X36=Task10!K46,1,0)</f>
        <v>1</v>
      </c>
    </row>
    <row r="37" spans="1:25" x14ac:dyDescent="0.25">
      <c r="A37" s="3">
        <f>TaskB!H47*TaskB!$I$9</f>
        <v>51</v>
      </c>
      <c r="B37" s="3">
        <f>IF(A37=TaskB!I47,1,0)</f>
        <v>0</v>
      </c>
      <c r="C37" s="3" t="str">
        <f>IF(TaskB!I47&lt;&gt;"",TaskB!I47*Data!$G$2,"-")</f>
        <v>-</v>
      </c>
      <c r="D37" s="3">
        <f>IF(C37=TaskB!J47,1,0)</f>
        <v>0</v>
      </c>
      <c r="F37" s="17">
        <f>IF(Task2!C46&gt;=50,Task2!C46+10,Task2!C46)</f>
        <v>61</v>
      </c>
      <c r="G37" s="3">
        <f>IF(F37=Task2!D46,1,0)</f>
        <v>0</v>
      </c>
      <c r="L37" s="48">
        <f>VLOOKUP(Task4!B46,Sales,10,FALSE)</f>
        <v>513</v>
      </c>
      <c r="M37" s="53">
        <f>IF(L37=Task4!C46,1.2048,0)</f>
        <v>0</v>
      </c>
      <c r="O37" s="3">
        <f>SUMIFS(Task5!$P$13:$P$44,Task5!$O$13:$O$44,Task5!B47)</f>
        <v>0</v>
      </c>
      <c r="P37" s="3">
        <f>IF(O37=Task5!E47,2,0)</f>
        <v>0</v>
      </c>
      <c r="R37" s="3">
        <f>SUMIFS(Payments[Payment],Payments[Attending],Task6!B48)</f>
        <v>1000</v>
      </c>
      <c r="S37" s="3">
        <f>IF(R37=Task6!E48,2,0)</f>
        <v>0</v>
      </c>
      <c r="U37" s="3">
        <f>IF(Task10!$D47=Task10!$E47,1,0)</f>
        <v>0</v>
      </c>
      <c r="V37" s="3">
        <f>IF(U37=Task10!J47,1,0)</f>
        <v>1</v>
      </c>
      <c r="X37" s="3" t="b">
        <f>AND(IF(Task10!$D47=Task10!$E47,1,0),Task10!$C47="New York")</f>
        <v>0</v>
      </c>
      <c r="Y37" s="3">
        <f>IF(X37=Task10!K47,1,0)</f>
        <v>1</v>
      </c>
    </row>
    <row r="38" spans="1:25" x14ac:dyDescent="0.25">
      <c r="A38" s="3">
        <f>TaskB!H48*TaskB!$I$9</f>
        <v>51.85</v>
      </c>
      <c r="B38" s="3">
        <f>IF(A38=TaskB!I48,1,0)</f>
        <v>0</v>
      </c>
      <c r="C38" s="3" t="str">
        <f>IF(TaskB!I48&lt;&gt;"",TaskB!I48*Data!$G$2,"-")</f>
        <v>-</v>
      </c>
      <c r="D38" s="3">
        <f>IF(C38=TaskB!J48,1,0)</f>
        <v>0</v>
      </c>
      <c r="F38" s="17">
        <f>IF(Task2!C47&gt;=50,Task2!C47+10,Task2!C47)</f>
        <v>61.85</v>
      </c>
      <c r="G38" s="3">
        <f>IF(F38=Task2!D47,1,0)</f>
        <v>0</v>
      </c>
      <c r="L38" s="48">
        <f>VLOOKUP(Task4!B47,Sales,10,FALSE)</f>
        <v>577</v>
      </c>
      <c r="M38" s="53">
        <f>IF(L38=Task4!C47,1.2048,0)</f>
        <v>0</v>
      </c>
      <c r="O38" s="3">
        <f>SUMIFS(Task5!$P$13:$P$44,Task5!$O$13:$O$44,Task5!B48)</f>
        <v>0</v>
      </c>
      <c r="P38" s="3">
        <f>IF(O38=Task5!E48,2,0)</f>
        <v>0</v>
      </c>
      <c r="R38" s="3">
        <f>SUMIFS(Payments[Payment],Payments[Attending],Task6!B49)</f>
        <v>1130</v>
      </c>
      <c r="S38" s="3">
        <f>IF(R38=Task6!E49,2,0)</f>
        <v>0</v>
      </c>
      <c r="U38" s="3">
        <f>IF(Task10!$D48=Task10!$E48,1,0)</f>
        <v>0</v>
      </c>
      <c r="V38" s="3">
        <f>IF(U38=Task10!J48,1,0)</f>
        <v>1</v>
      </c>
      <c r="X38" s="3" t="b">
        <f>AND(IF(Task10!$D48=Task10!$E48,1,0),Task10!$C48="New York")</f>
        <v>0</v>
      </c>
      <c r="Y38" s="3">
        <f>IF(X38=Task10!K48,1,0)</f>
        <v>1</v>
      </c>
    </row>
    <row r="39" spans="1:25" x14ac:dyDescent="0.25">
      <c r="A39" s="3">
        <f>TaskB!H49*TaskB!$I$9</f>
        <v>52.7</v>
      </c>
      <c r="B39" s="3">
        <f>IF(A39=TaskB!I49,1,0)</f>
        <v>0</v>
      </c>
      <c r="C39" s="3" t="str">
        <f>IF(TaskB!I49&lt;&gt;"",TaskB!I49*Data!$G$2,"-")</f>
        <v>-</v>
      </c>
      <c r="D39" s="3">
        <f>IF(C39=TaskB!J49,1,0)</f>
        <v>0</v>
      </c>
      <c r="F39" s="17">
        <f>IF(Task2!C48&gt;=50,Task2!C48+10,Task2!C48)</f>
        <v>62.7</v>
      </c>
      <c r="G39" s="3">
        <f>IF(F39=Task2!D48,1,0)</f>
        <v>0</v>
      </c>
      <c r="L39" s="48">
        <f>VLOOKUP(Task4!B48,Sales,10,FALSE)</f>
        <v>199</v>
      </c>
      <c r="M39" s="53">
        <f>IF(L39=Task4!C48,1.2048,0)</f>
        <v>0</v>
      </c>
      <c r="O39" s="3">
        <f>SUMIFS(Task5!$P$13:$P$44,Task5!$O$13:$O$44,Task5!B49)</f>
        <v>0</v>
      </c>
      <c r="P39" s="3">
        <f>IF(O39=Task5!E49,2,0)</f>
        <v>0</v>
      </c>
      <c r="R39" s="3">
        <f>SUMIFS(Payments[Payment],Payments[Attending],Task6!B50)</f>
        <v>0</v>
      </c>
      <c r="S39" s="3">
        <f>IF(R39=Task6!E50,2,0)</f>
        <v>0</v>
      </c>
      <c r="U39" s="3">
        <f>IF(Task10!$D49=Task10!$E49,1,0)</f>
        <v>0</v>
      </c>
      <c r="V39" s="3">
        <f>IF(U39=Task10!J49,1,0)</f>
        <v>1</v>
      </c>
      <c r="X39" s="3" t="b">
        <f>AND(IF(Task10!$D49=Task10!$E49,1,0),Task10!$C49="New York")</f>
        <v>0</v>
      </c>
      <c r="Y39" s="3">
        <f>IF(X39=Task10!K49,1,0)</f>
        <v>1</v>
      </c>
    </row>
    <row r="40" spans="1:25" x14ac:dyDescent="0.25">
      <c r="A40" s="3">
        <f>TaskB!H50*TaskB!$I$9</f>
        <v>53.550000000000004</v>
      </c>
      <c r="B40" s="3">
        <f>IF(A40=TaskB!I50,1,0)</f>
        <v>0</v>
      </c>
      <c r="C40" s="3" t="str">
        <f>IF(TaskB!I50&lt;&gt;"",TaskB!I50*Data!$G$2,"-")</f>
        <v>-</v>
      </c>
      <c r="D40" s="3">
        <f>IF(C40=TaskB!J50,1,0)</f>
        <v>0</v>
      </c>
      <c r="F40" s="17">
        <f>IF(Task2!C49&gt;=50,Task2!C49+10,Task2!C49)</f>
        <v>63.550000000000004</v>
      </c>
      <c r="G40" s="3">
        <f>IF(F40=Task2!D49,1,0)</f>
        <v>0</v>
      </c>
      <c r="L40" s="48">
        <f>VLOOKUP(Task4!B49,Sales,10,FALSE)</f>
        <v>702</v>
      </c>
      <c r="M40" s="53">
        <f>IF(L40=Task4!C49,1.2048,0)</f>
        <v>0</v>
      </c>
      <c r="O40" s="3">
        <f>SUMIFS(Task5!$P$13:$P$44,Task5!$O$13:$O$44,Task5!B50)</f>
        <v>950</v>
      </c>
      <c r="P40" s="3">
        <f>IF(O40=Task5!E50,2,0)</f>
        <v>0</v>
      </c>
      <c r="R40" s="3">
        <f>SUMIFS(Payments[Payment],Payments[Attending],Task6!B51)</f>
        <v>1300</v>
      </c>
      <c r="S40" s="3">
        <f>IF(R40=Task6!E51,2,0)</f>
        <v>0</v>
      </c>
      <c r="U40" s="3">
        <f>IF(Task10!$D50=Task10!$E50,1,0)</f>
        <v>0</v>
      </c>
      <c r="V40" s="3">
        <f>IF(U40=Task10!J50,1,0)</f>
        <v>1</v>
      </c>
      <c r="X40" s="3" t="b">
        <f>AND(IF(Task10!$D50=Task10!$E50,1,0),Task10!$C50="New York")</f>
        <v>0</v>
      </c>
      <c r="Y40" s="3">
        <f>IF(X40=Task10!K50,1,0)</f>
        <v>1</v>
      </c>
    </row>
    <row r="41" spans="1:25" x14ac:dyDescent="0.25">
      <c r="A41" s="3">
        <f>TaskB!H51*TaskB!$I$9</f>
        <v>54.400000000000006</v>
      </c>
      <c r="B41" s="3">
        <f>IF(A41=TaskB!I51,1,0)</f>
        <v>0</v>
      </c>
      <c r="C41" s="3" t="str">
        <f>IF(TaskB!I51&lt;&gt;"",TaskB!I51*Data!$G$2,"-")</f>
        <v>-</v>
      </c>
      <c r="D41" s="3">
        <f>IF(C41=TaskB!J51,1,0)</f>
        <v>0</v>
      </c>
      <c r="F41" s="17">
        <f>IF(Task2!C50&gt;=50,Task2!C50+10,Task2!C50)</f>
        <v>64.400000000000006</v>
      </c>
      <c r="G41" s="3">
        <f>IF(F41=Task2!D50,1,0)</f>
        <v>0</v>
      </c>
      <c r="L41" s="48">
        <f>VLOOKUP(Task4!B50,Sales,10,FALSE)</f>
        <v>164</v>
      </c>
      <c r="M41" s="53">
        <f>IF(L41=Task4!C50,1.2048,0)</f>
        <v>0</v>
      </c>
      <c r="O41" s="3">
        <f>SUMIFS(Task5!$P$13:$P$44,Task5!$O$13:$O$44,Task5!B51)</f>
        <v>1130</v>
      </c>
      <c r="P41" s="3">
        <f>IF(O41=Task5!E51,2,0)</f>
        <v>0</v>
      </c>
      <c r="R41" s="3">
        <f>SUMIFS(Payments[Payment],Payments[Attending],Task6!B52)</f>
        <v>0</v>
      </c>
      <c r="S41" s="3">
        <f>IF(R41=Task6!E52,2,0)</f>
        <v>0</v>
      </c>
      <c r="U41" s="3">
        <f>IF(Task10!$D51=Task10!$E51,1,0)</f>
        <v>0</v>
      </c>
      <c r="V41" s="3">
        <f>IF(U41=Task10!J51,1,0)</f>
        <v>1</v>
      </c>
      <c r="X41" s="3" t="b">
        <f>AND(IF(Task10!$D51=Task10!$E51,1,0),Task10!$C51="New York")</f>
        <v>0</v>
      </c>
      <c r="Y41" s="3">
        <f>IF(X41=Task10!K51,1,0)</f>
        <v>1</v>
      </c>
    </row>
    <row r="42" spans="1:25" x14ac:dyDescent="0.25">
      <c r="A42" s="3">
        <f>TaskB!H52*TaskB!$I$9</f>
        <v>55.25</v>
      </c>
      <c r="B42" s="3">
        <f>IF(A42=TaskB!I52,1,0)</f>
        <v>0</v>
      </c>
      <c r="C42" s="3" t="str">
        <f>IF(TaskB!I52&lt;&gt;"",TaskB!I52*Data!$G$2,"-")</f>
        <v>-</v>
      </c>
      <c r="D42" s="3">
        <f>IF(C42=TaskB!J52,1,0)</f>
        <v>0</v>
      </c>
      <c r="F42" s="17">
        <f>IF(Task2!C51&gt;=50,Task2!C51+10,Task2!C51)</f>
        <v>65.25</v>
      </c>
      <c r="G42" s="3">
        <f>IF(F42=Task2!D51,1,0)</f>
        <v>0</v>
      </c>
      <c r="L42" s="48">
        <f>VLOOKUP(Task4!B51,Sales,10,FALSE)</f>
        <v>693</v>
      </c>
      <c r="M42" s="53">
        <f>IF(L42=Task4!C51,1.2048,0)</f>
        <v>0</v>
      </c>
      <c r="O42" s="3">
        <f>SUMIFS(Task5!$P$13:$P$44,Task5!$O$13:$O$44,Task5!B52)</f>
        <v>1500</v>
      </c>
      <c r="P42" s="3">
        <f>IF(O42=Task5!E52,2,0)</f>
        <v>0</v>
      </c>
      <c r="R42" s="3">
        <f>SUMIFS(Payments[Payment],Payments[Attending],Task6!B53)</f>
        <v>0</v>
      </c>
      <c r="S42" s="3">
        <f>IF(R42=Task6!E53,2,0)</f>
        <v>0</v>
      </c>
      <c r="U42" s="3">
        <f>IF(Task10!$D52=Task10!$E52,1,0)</f>
        <v>0</v>
      </c>
      <c r="V42" s="3">
        <f>IF(U42=Task10!J52,1,0)</f>
        <v>1</v>
      </c>
      <c r="X42" s="3" t="b">
        <f>AND(IF(Task10!$D52=Task10!$E52,1,0),Task10!$C52="New York")</f>
        <v>0</v>
      </c>
      <c r="Y42" s="3">
        <f>IF(X42=Task10!K52,1,0)</f>
        <v>1</v>
      </c>
    </row>
    <row r="43" spans="1:25" x14ac:dyDescent="0.25">
      <c r="A43" s="3">
        <f>TaskB!H53*TaskB!$I$9</f>
        <v>56.1</v>
      </c>
      <c r="B43" s="3">
        <f>IF(A43=TaskB!I53,1,0)</f>
        <v>0</v>
      </c>
      <c r="C43" s="3" t="str">
        <f>IF(TaskB!I53&lt;&gt;"",TaskB!I53*Data!$G$2,"-")</f>
        <v>-</v>
      </c>
      <c r="D43" s="3">
        <f>IF(C43=TaskB!J53,1,0)</f>
        <v>0</v>
      </c>
      <c r="F43" s="17">
        <f>IF(Task2!C52&gt;=50,Task2!C52+10,Task2!C52)</f>
        <v>66.099999999999994</v>
      </c>
      <c r="G43" s="3">
        <f>IF(F43=Task2!D52,1,0)</f>
        <v>0</v>
      </c>
      <c r="L43" s="48">
        <f>VLOOKUP(Task4!B52,Sales,10,FALSE)</f>
        <v>607</v>
      </c>
      <c r="M43" s="53">
        <f>IF(L43=Task4!C52,1.2048,0)</f>
        <v>0</v>
      </c>
      <c r="O43" s="3">
        <f>SUMIFS(Task5!$P$13:$P$44,Task5!$O$13:$O$44,Task5!B53)</f>
        <v>0</v>
      </c>
      <c r="P43" s="3">
        <f>IF(O43=Task5!E53,2,0)</f>
        <v>0</v>
      </c>
      <c r="R43" s="3">
        <f>SUMIFS(Payments[Payment],Payments[Attending],Task6!B54)</f>
        <v>0</v>
      </c>
      <c r="S43" s="3">
        <f>IF(R43=Task6!E54,2,0)</f>
        <v>0</v>
      </c>
      <c r="U43" s="3">
        <f>IF(Task10!$D53=Task10!$E53,1,0)</f>
        <v>0</v>
      </c>
      <c r="V43" s="3">
        <f>IF(U43=Task10!J53,1,0)</f>
        <v>1</v>
      </c>
      <c r="X43" s="3" t="b">
        <f>AND(IF(Task10!$D53=Task10!$E53,1,0),Task10!$C53="New York")</f>
        <v>0</v>
      </c>
      <c r="Y43" s="3">
        <f>IF(X43=Task10!K53,1,0)</f>
        <v>1</v>
      </c>
    </row>
    <row r="44" spans="1:25" x14ac:dyDescent="0.25">
      <c r="A44" s="3">
        <f>TaskB!H54*TaskB!$I$9</f>
        <v>56.95</v>
      </c>
      <c r="B44" s="3">
        <f>IF(A44=TaskB!I54,1,0)</f>
        <v>0</v>
      </c>
      <c r="C44" s="3" t="str">
        <f>IF(TaskB!I54&lt;&gt;"",TaskB!I54*Data!$G$2,"-")</f>
        <v>-</v>
      </c>
      <c r="D44" s="3">
        <f>IF(C44=TaskB!J54,1,0)</f>
        <v>0</v>
      </c>
      <c r="F44" s="17">
        <f>IF(Task2!C53&gt;=50,Task2!C53+10,Task2!C53)</f>
        <v>66.95</v>
      </c>
      <c r="G44" s="3">
        <f>IF(F44=Task2!D53,1,0)</f>
        <v>0</v>
      </c>
      <c r="L44" s="48">
        <f>VLOOKUP(Task4!B53,Sales,10,FALSE)</f>
        <v>521</v>
      </c>
      <c r="M44" s="53">
        <f>IF(L44=Task4!C53,1.2048,0)</f>
        <v>0</v>
      </c>
      <c r="O44" s="3">
        <f>SUMIFS(Task5!$P$13:$P$44,Task5!$O$13:$O$44,Task5!B54)</f>
        <v>0</v>
      </c>
      <c r="P44" s="3">
        <f>IF(O44=Task5!E54,2,0)</f>
        <v>0</v>
      </c>
      <c r="R44" s="3">
        <f>SUMIFS(Payments[Payment],Payments[Attending],Task6!B55)</f>
        <v>0</v>
      </c>
      <c r="S44" s="3">
        <f>IF(R44=Task6!E55,2,0)</f>
        <v>0</v>
      </c>
      <c r="U44" s="3">
        <f>IF(Task10!$D54=Task10!$E54,1,0)</f>
        <v>0</v>
      </c>
      <c r="V44" s="3">
        <f>IF(U44=Task10!J54,1,0)</f>
        <v>1</v>
      </c>
      <c r="X44" s="3" t="b">
        <f>AND(IF(Task10!$D54=Task10!$E54,1,0),Task10!$C54="New York")</f>
        <v>0</v>
      </c>
      <c r="Y44" s="3">
        <f>IF(X44=Task10!K54,1,0)</f>
        <v>1</v>
      </c>
    </row>
    <row r="45" spans="1:25" x14ac:dyDescent="0.25">
      <c r="A45" s="3">
        <f>TaskB!H55*TaskB!$I$9</f>
        <v>57.800000000000004</v>
      </c>
      <c r="B45" s="3">
        <f>IF(A45=TaskB!I55,1,0)</f>
        <v>0</v>
      </c>
      <c r="C45" s="3" t="str">
        <f>IF(TaskB!I55&lt;&gt;"",TaskB!I55*Data!$G$2,"-")</f>
        <v>-</v>
      </c>
      <c r="D45" s="3">
        <f>IF(C45=TaskB!J55,1,0)</f>
        <v>0</v>
      </c>
      <c r="F45" s="17">
        <f>IF(Task2!C54&gt;=50,Task2!C54+10,Task2!C54)</f>
        <v>67.800000000000011</v>
      </c>
      <c r="G45" s="3">
        <f>IF(F45=Task2!D54,1,0)</f>
        <v>0</v>
      </c>
      <c r="L45" s="48">
        <f>VLOOKUP(Task4!B54,Sales,10,FALSE)</f>
        <v>337</v>
      </c>
      <c r="M45" s="53">
        <f>IF(L45=Task4!C54,1.2048,0)</f>
        <v>0</v>
      </c>
      <c r="O45" s="3">
        <f>SUMIFS(Task5!$P$13:$P$44,Task5!$O$13:$O$44,Task5!B55)</f>
        <v>1130</v>
      </c>
      <c r="P45" s="3">
        <f>IF(O45=Task5!E55,2,0)</f>
        <v>0</v>
      </c>
      <c r="R45" s="3">
        <f>SUMIFS(Payments[Payment],Payments[Attending],Task6!B56)</f>
        <v>0</v>
      </c>
      <c r="S45" s="3">
        <f>IF(R45=Task6!E56,2,0)</f>
        <v>0</v>
      </c>
      <c r="U45" s="3">
        <f>IF(Task10!$D55=Task10!$E55,1,0)</f>
        <v>0</v>
      </c>
      <c r="V45" s="3">
        <f>IF(U45=Task10!J55,1,0)</f>
        <v>1</v>
      </c>
      <c r="X45" s="3" t="b">
        <f>AND(IF(Task10!$D55=Task10!$E55,1,0),Task10!$C55="New York")</f>
        <v>0</v>
      </c>
      <c r="Y45" s="3">
        <f>IF(X45=Task10!K55,1,0)</f>
        <v>1</v>
      </c>
    </row>
    <row r="46" spans="1:25" x14ac:dyDescent="0.25">
      <c r="A46" s="3">
        <f>TaskB!H56*TaskB!$I$9</f>
        <v>58.650000000000006</v>
      </c>
      <c r="B46" s="3">
        <f>IF(A46=TaskB!I56,1,0)</f>
        <v>0</v>
      </c>
      <c r="C46" s="3" t="str">
        <f>IF(TaskB!I56&lt;&gt;"",TaskB!I56*Data!$G$2,"-")</f>
        <v>-</v>
      </c>
      <c r="D46" s="3">
        <f>IF(C46=TaskB!J56,1,0)</f>
        <v>0</v>
      </c>
      <c r="F46" s="17">
        <f>IF(Task2!C55&gt;=50,Task2!C55+10,Task2!C55)</f>
        <v>68.650000000000006</v>
      </c>
      <c r="G46" s="3">
        <f>IF(F46=Task2!D55,1,0)</f>
        <v>0</v>
      </c>
      <c r="L46" s="48">
        <f>VLOOKUP(Task4!B55,Sales,10,FALSE)</f>
        <v>415</v>
      </c>
      <c r="M46" s="53">
        <f>IF(L46=Task4!C55,1.2048,0)</f>
        <v>0</v>
      </c>
      <c r="O46" s="3">
        <f>SUMIFS(Task5!$P$13:$P$44,Task5!$O$13:$O$44,Task5!B56)</f>
        <v>0</v>
      </c>
      <c r="P46" s="3">
        <f>IF(O46=Task5!E56,2,0)</f>
        <v>0</v>
      </c>
      <c r="R46" s="3">
        <f>SUMIFS(Payments[Payment],Payments[Attending],Task6!B57)</f>
        <v>0</v>
      </c>
      <c r="S46" s="3">
        <f>IF(R46=Task6!E57,2,0)</f>
        <v>0</v>
      </c>
      <c r="U46" s="3">
        <f>IF(Task10!$D56=Task10!$E56,1,0)</f>
        <v>0</v>
      </c>
      <c r="V46" s="3">
        <f>IF(U46=Task10!J56,1,0)</f>
        <v>1</v>
      </c>
      <c r="X46" s="3" t="b">
        <f>AND(IF(Task10!$D56=Task10!$E56,1,0),Task10!$C56="New York")</f>
        <v>0</v>
      </c>
      <c r="Y46" s="3">
        <f>IF(X46=Task10!K56,1,0)</f>
        <v>1</v>
      </c>
    </row>
    <row r="47" spans="1:25" x14ac:dyDescent="0.25">
      <c r="A47" s="3">
        <f>TaskB!H57*TaskB!$I$9</f>
        <v>59.5</v>
      </c>
      <c r="B47" s="3">
        <f>IF(A47=TaskB!I57,1,0)</f>
        <v>0</v>
      </c>
      <c r="C47" s="3" t="str">
        <f>IF(TaskB!I57&lt;&gt;"",TaskB!I57*Data!$G$2,"-")</f>
        <v>-</v>
      </c>
      <c r="D47" s="3">
        <f>IF(C47=TaskB!J57,1,0)</f>
        <v>0</v>
      </c>
      <c r="F47" s="17">
        <f>IF(Task2!C56&gt;=50,Task2!C56+10,Task2!C56)</f>
        <v>69.5</v>
      </c>
      <c r="G47" s="3">
        <f>IF(F47=Task2!D56,1,0)</f>
        <v>0</v>
      </c>
      <c r="L47" s="48">
        <f>VLOOKUP(Task4!B56,Sales,10,FALSE)</f>
        <v>707</v>
      </c>
      <c r="M47" s="53">
        <f>IF(L47=Task4!C56,1.2048,0)</f>
        <v>0</v>
      </c>
      <c r="O47" s="3">
        <f>SUMIFS(Task5!$P$13:$P$44,Task5!$O$13:$O$44,Task5!B57)</f>
        <v>0</v>
      </c>
      <c r="P47" s="3">
        <f>IF(O47=Task5!E57,2,0)</f>
        <v>0</v>
      </c>
      <c r="R47" s="3">
        <f>SUMIFS(Payments[Payment],Payments[Attending],Task6!B58)</f>
        <v>0</v>
      </c>
      <c r="S47" s="3">
        <f>IF(R47=Task6!E58,2,0)</f>
        <v>0</v>
      </c>
      <c r="U47" s="3">
        <f>IF(Task10!$D57=Task10!$E57,1,0)</f>
        <v>1</v>
      </c>
      <c r="V47" s="3">
        <f>IF(U47=Task10!J57,1,0)</f>
        <v>0</v>
      </c>
      <c r="X47" s="3" t="b">
        <f>AND(IF(Task10!$D57=Task10!$E57,1,0),Task10!$C57="New York")</f>
        <v>1</v>
      </c>
      <c r="Y47" s="3">
        <f>IF(X47=Task10!K57,1,0)</f>
        <v>0</v>
      </c>
    </row>
    <row r="48" spans="1:25" x14ac:dyDescent="0.25">
      <c r="A48" s="3">
        <f>TaskB!H58*TaskB!$I$9</f>
        <v>60.35</v>
      </c>
      <c r="B48" s="3">
        <f>IF(A48=TaskB!I58,1,0)</f>
        <v>0</v>
      </c>
      <c r="C48" s="3" t="str">
        <f>IF(TaskB!I58&lt;&gt;"",TaskB!I58*Data!$G$2,"-")</f>
        <v>-</v>
      </c>
      <c r="D48" s="3">
        <f>IF(C48=TaskB!J58,1,0)</f>
        <v>0</v>
      </c>
      <c r="F48" s="17">
        <f>IF(Task2!C57&gt;=50,Task2!C57+10,Task2!C57)</f>
        <v>70.349999999999994</v>
      </c>
      <c r="G48" s="3">
        <f>IF(F48=Task2!D57,1,0)</f>
        <v>0</v>
      </c>
      <c r="L48" s="48">
        <f>VLOOKUP(Task4!B57,Sales,10,FALSE)</f>
        <v>172</v>
      </c>
      <c r="M48" s="53">
        <f>IF(L48=Task4!C57,1.2048,0)</f>
        <v>0</v>
      </c>
      <c r="O48" s="3">
        <f>SUMIFS(Task5!$P$13:$P$44,Task5!$O$13:$O$44,Task5!B58)</f>
        <v>1130</v>
      </c>
      <c r="P48" s="3">
        <f>IF(O48=Task5!E58,2,0)</f>
        <v>0</v>
      </c>
      <c r="R48" s="3">
        <f>SUMIFS(Payments[Payment],Payments[Attending],Task6!B59)</f>
        <v>0</v>
      </c>
      <c r="S48" s="3">
        <f>IF(R48=Task6!E59,2,0)</f>
        <v>0</v>
      </c>
      <c r="U48" s="3">
        <f>IF(Task10!$D58=Task10!$E58,1,0)</f>
        <v>0</v>
      </c>
      <c r="V48" s="3">
        <f>IF(U48=Task10!J58,1,0)</f>
        <v>1</v>
      </c>
      <c r="X48" s="3" t="b">
        <f>AND(IF(Task10!$D58=Task10!$E58,1,0),Task10!$C58="New York")</f>
        <v>0</v>
      </c>
      <c r="Y48" s="3">
        <f>IF(X48=Task10!K58,1,0)</f>
        <v>1</v>
      </c>
    </row>
    <row r="49" spans="1:25" x14ac:dyDescent="0.25">
      <c r="A49" s="3">
        <f>TaskB!H59*TaskB!$I$9</f>
        <v>61.2</v>
      </c>
      <c r="B49" s="3">
        <f>IF(A49=TaskB!I59,1,0)</f>
        <v>0</v>
      </c>
      <c r="C49" s="3" t="str">
        <f>IF(TaskB!I59&lt;&gt;"",TaskB!I59*Data!$G$2,"-")</f>
        <v>-</v>
      </c>
      <c r="D49" s="3">
        <f>IF(C49=TaskB!J59,1,0)</f>
        <v>0</v>
      </c>
      <c r="F49" s="17">
        <f>IF(Task2!C58&gt;=50,Task2!C58+10,Task2!C58)</f>
        <v>71.2</v>
      </c>
      <c r="G49" s="3">
        <f>IF(F49=Task2!D58,1,0)</f>
        <v>0</v>
      </c>
      <c r="L49" s="48">
        <f>VLOOKUP(Task4!B58,Sales,10,FALSE)</f>
        <v>71</v>
      </c>
      <c r="M49" s="53">
        <f>IF(L49=Task4!C58,1.2048,0)</f>
        <v>0</v>
      </c>
      <c r="O49" s="3">
        <f>SUMIFS(Task5!$P$13:$P$44,Task5!$O$13:$O$44,Task5!B59)</f>
        <v>0</v>
      </c>
      <c r="P49" s="3">
        <f>IF(O49=Task5!E59,2,0)</f>
        <v>0</v>
      </c>
      <c r="R49" s="3">
        <f>SUMIFS(Payments[Payment],Payments[Attending],Task6!B60)</f>
        <v>0</v>
      </c>
      <c r="S49" s="3">
        <f>IF(R49=Task6!E60,2,0)</f>
        <v>0</v>
      </c>
      <c r="U49" s="3">
        <f>IF(Task10!$D59=Task10!$E59,1,0)</f>
        <v>0</v>
      </c>
      <c r="V49" s="3">
        <f>IF(U49=Task10!J59,1,0)</f>
        <v>1</v>
      </c>
      <c r="X49" s="3" t="b">
        <f>AND(IF(Task10!$D59=Task10!$E59,1,0),Task10!$C59="New York")</f>
        <v>0</v>
      </c>
      <c r="Y49" s="3">
        <f>IF(X49=Task10!K59,1,0)</f>
        <v>1</v>
      </c>
    </row>
    <row r="50" spans="1:25" x14ac:dyDescent="0.25">
      <c r="A50" s="3">
        <f>TaskB!H60*TaskB!$I$9</f>
        <v>62.050000000000004</v>
      </c>
      <c r="B50" s="3">
        <f>IF(A50=TaskB!I60,1,0)</f>
        <v>0</v>
      </c>
      <c r="C50" s="3" t="str">
        <f>IF(TaskB!I60&lt;&gt;"",TaskB!I60*Data!$G$2,"-")</f>
        <v>-</v>
      </c>
      <c r="D50" s="3">
        <f>IF(C50=TaskB!J60,1,0)</f>
        <v>0</v>
      </c>
      <c r="F50" s="17">
        <f>IF(Task2!C59&gt;=50,Task2!C59+10,Task2!C59)</f>
        <v>72.050000000000011</v>
      </c>
      <c r="G50" s="3">
        <f>IF(F50=Task2!D59,1,0)</f>
        <v>0</v>
      </c>
      <c r="L50" s="48">
        <f>VLOOKUP(Task4!B59,Sales,10,FALSE)</f>
        <v>661</v>
      </c>
      <c r="M50" s="53">
        <f>IF(L50=Task4!C59,1.2048,0)</f>
        <v>0</v>
      </c>
      <c r="O50" s="3">
        <f>SUMIFS(Task5!$P$13:$P$44,Task5!$O$13:$O$44,Task5!B60)</f>
        <v>0</v>
      </c>
      <c r="P50" s="3">
        <f>IF(O50=Task5!E60,2,0)</f>
        <v>0</v>
      </c>
      <c r="R50" s="3">
        <f>SUMIFS(Payments[Payment],Payments[Attending],Task6!B61)</f>
        <v>895</v>
      </c>
      <c r="S50" s="3">
        <f>IF(R50=Task6!E61,2,0)</f>
        <v>0</v>
      </c>
      <c r="U50" s="3">
        <f>IF(Task10!$D60=Task10!$E60,1,0)</f>
        <v>0</v>
      </c>
      <c r="V50" s="3">
        <f>IF(U50=Task10!J60,1,0)</f>
        <v>1</v>
      </c>
      <c r="X50" s="3" t="b">
        <f>AND(IF(Task10!$D60=Task10!$E60,1,0),Task10!$C60="New York")</f>
        <v>0</v>
      </c>
      <c r="Y50" s="3">
        <f>IF(X50=Task10!K60,1,0)</f>
        <v>1</v>
      </c>
    </row>
    <row r="51" spans="1:25" x14ac:dyDescent="0.25">
      <c r="A51" s="3">
        <f>TaskB!H61*TaskB!$I$9</f>
        <v>62.900000000000006</v>
      </c>
      <c r="B51" s="3">
        <f>IF(A51=TaskB!I61,1,0)</f>
        <v>0</v>
      </c>
      <c r="C51" s="3" t="str">
        <f>IF(TaskB!I61&lt;&gt;"",TaskB!I61*Data!$G$2,"-")</f>
        <v>-</v>
      </c>
      <c r="D51" s="3">
        <f>IF(C51=TaskB!J61,1,0)</f>
        <v>0</v>
      </c>
      <c r="F51" s="17">
        <f>IF(Task2!C60&gt;=50,Task2!C60+10,Task2!C60)</f>
        <v>72.900000000000006</v>
      </c>
      <c r="G51" s="3">
        <f>IF(F51=Task2!D60,1,0)</f>
        <v>0</v>
      </c>
      <c r="L51" s="48">
        <f>VLOOKUP(Task4!B60,Sales,10,FALSE)</f>
        <v>735</v>
      </c>
      <c r="M51" s="53">
        <f>IF(L51=Task4!C60,1.2048,0)</f>
        <v>0</v>
      </c>
      <c r="O51" s="3">
        <f>SUMIFS(Task5!$P$13:$P$44,Task5!$O$13:$O$44,Task5!B61)</f>
        <v>0</v>
      </c>
      <c r="P51" s="3">
        <f>IF(O51=Task5!E61,2,0)</f>
        <v>0</v>
      </c>
      <c r="R51" s="3">
        <f>SUMIFS(Payments[Payment],Payments[Attending],Task6!B62)</f>
        <v>600</v>
      </c>
      <c r="S51" s="3">
        <f>IF(R51=Task6!E62,2,0)</f>
        <v>0</v>
      </c>
      <c r="U51" s="3">
        <f>IF(Task10!$D61=Task10!$E61,1,0)</f>
        <v>0</v>
      </c>
      <c r="V51" s="3">
        <f>IF(U51=Task10!J61,1,0)</f>
        <v>1</v>
      </c>
      <c r="X51" s="3" t="b">
        <f>AND(IF(Task10!$D61=Task10!$E61,1,0),Task10!$C61="New York")</f>
        <v>0</v>
      </c>
      <c r="Y51" s="3">
        <f>IF(X51=Task10!K61,1,0)</f>
        <v>1</v>
      </c>
    </row>
    <row r="52" spans="1:25" x14ac:dyDescent="0.25">
      <c r="A52" s="3">
        <f>TaskB!H62*TaskB!$I$9</f>
        <v>63.75</v>
      </c>
      <c r="B52" s="3">
        <f>IF(A52=TaskB!I62,1,0)</f>
        <v>0</v>
      </c>
      <c r="C52" s="3" t="str">
        <f>IF(TaskB!I62&lt;&gt;"",TaskB!I62*Data!$G$2,"-")</f>
        <v>-</v>
      </c>
      <c r="D52" s="3">
        <f>IF(C52=TaskB!J62,1,0)</f>
        <v>0</v>
      </c>
      <c r="F52" s="17">
        <f>IF(Task2!C61&gt;=50,Task2!C61+10,Task2!C61)</f>
        <v>73.75</v>
      </c>
      <c r="G52" s="3">
        <f>IF(F52=Task2!D61,1,0)</f>
        <v>0</v>
      </c>
      <c r="L52" s="48">
        <f>VLOOKUP(Task4!B61,Sales,10,FALSE)</f>
        <v>414</v>
      </c>
      <c r="M52" s="53">
        <f>IF(L52=Task4!C61,1.2048,0)</f>
        <v>0</v>
      </c>
      <c r="O52" s="3">
        <f>SUMIFS(Task5!$P$13:$P$44,Task5!$O$13:$O$44,Task5!B62)</f>
        <v>0</v>
      </c>
      <c r="P52" s="3">
        <f>IF(O52=Task5!E62,2,0)</f>
        <v>0</v>
      </c>
      <c r="R52" s="3">
        <f>SUMIFS(Payments[Payment],Payments[Attending],Task6!B63)</f>
        <v>0</v>
      </c>
      <c r="S52" s="3">
        <f>IF(R52=Task6!E63,2,0)</f>
        <v>0</v>
      </c>
      <c r="U52" s="3">
        <f>IF(Task10!$D62=Task10!$E62,1,0)</f>
        <v>0</v>
      </c>
      <c r="V52" s="3">
        <f>IF(U52=Task10!J62,1,0)</f>
        <v>1</v>
      </c>
      <c r="X52" s="3" t="b">
        <f>AND(IF(Task10!$D62=Task10!$E62,1,0),Task10!$C62="New York")</f>
        <v>0</v>
      </c>
      <c r="Y52" s="3">
        <f>IF(X52=Task10!K62,1,0)</f>
        <v>1</v>
      </c>
    </row>
    <row r="53" spans="1:25" x14ac:dyDescent="0.25">
      <c r="A53" s="3">
        <f>TaskB!H63*TaskB!$I$9</f>
        <v>64.600000000000009</v>
      </c>
      <c r="B53" s="3">
        <f>IF(A53=TaskB!I63,1,0)</f>
        <v>0</v>
      </c>
      <c r="C53" s="3" t="str">
        <f>IF(TaskB!I63&lt;&gt;"",TaskB!I63*Data!$G$2,"-")</f>
        <v>-</v>
      </c>
      <c r="D53" s="3">
        <f>IF(C53=TaskB!J63,1,0)</f>
        <v>0</v>
      </c>
      <c r="F53" s="17">
        <f>IF(Task2!C62&gt;=50,Task2!C62+10,Task2!C62)</f>
        <v>74.600000000000009</v>
      </c>
      <c r="G53" s="3">
        <f>IF(F53=Task2!D62,1,0)</f>
        <v>0</v>
      </c>
      <c r="L53" s="48">
        <f>VLOOKUP(Task4!B62,Sales,10,FALSE)</f>
        <v>759</v>
      </c>
      <c r="M53" s="53">
        <f>IF(L53=Task4!C62,1.2048,0)</f>
        <v>0</v>
      </c>
    </row>
    <row r="54" spans="1:25" x14ac:dyDescent="0.25">
      <c r="A54" s="3">
        <f>TaskB!H64*TaskB!$I$9</f>
        <v>65.45</v>
      </c>
      <c r="B54" s="3">
        <f>IF(A54=TaskB!I64,1,0)</f>
        <v>0</v>
      </c>
      <c r="C54" s="3" t="str">
        <f>IF(TaskB!I64&lt;&gt;"",TaskB!I64*Data!$G$2,"-")</f>
        <v>-</v>
      </c>
      <c r="D54" s="3">
        <f>IF(C54=TaskB!J64,1,0)</f>
        <v>0</v>
      </c>
      <c r="F54" s="17">
        <f>IF(Task2!C63&gt;=50,Task2!C63+10,Task2!C63)</f>
        <v>75.45</v>
      </c>
      <c r="G54" s="3">
        <f>IF(F54=Task2!D63,1,0)</f>
        <v>0</v>
      </c>
      <c r="L54" s="48">
        <f>VLOOKUP(Task4!B63,Sales,10,FALSE)</f>
        <v>722</v>
      </c>
      <c r="M54" s="53">
        <f>IF(L54=Task4!C63,1.2048,0)</f>
        <v>0</v>
      </c>
    </row>
    <row r="55" spans="1:25" x14ac:dyDescent="0.25">
      <c r="A55" s="3">
        <f>TaskB!H65*TaskB!$I$9</f>
        <v>66.3</v>
      </c>
      <c r="B55" s="3">
        <f>IF(A55=TaskB!I65,1,0)</f>
        <v>0</v>
      </c>
      <c r="C55" s="3" t="str">
        <f>IF(TaskB!I65&lt;&gt;"",TaskB!I65*Data!$G$2,"-")</f>
        <v>-</v>
      </c>
      <c r="D55" s="3">
        <f>IF(C55=TaskB!J65,1,0)</f>
        <v>0</v>
      </c>
      <c r="F55" s="17">
        <f>IF(Task2!C64&gt;=50,Task2!C64+10,Task2!C64)</f>
        <v>76.3</v>
      </c>
      <c r="G55" s="3">
        <f>IF(F55=Task2!D64,1,0)</f>
        <v>0</v>
      </c>
      <c r="L55" s="48">
        <f>VLOOKUP(Task4!B64,Sales,10,FALSE)</f>
        <v>709</v>
      </c>
      <c r="M55" s="53">
        <f>IF(L55=Task4!C64,1.2048,0)</f>
        <v>0</v>
      </c>
    </row>
    <row r="56" spans="1:25" x14ac:dyDescent="0.25">
      <c r="A56" s="3">
        <f>TaskB!H66*TaskB!$I$9</f>
        <v>67.150000000000006</v>
      </c>
      <c r="B56" s="3">
        <f>IF(A56=TaskB!I66,1,0)</f>
        <v>0</v>
      </c>
      <c r="C56" s="3" t="str">
        <f>IF(TaskB!I66&lt;&gt;"",TaskB!I66*Data!$G$2,"-")</f>
        <v>-</v>
      </c>
      <c r="D56" s="3">
        <f>IF(C56=TaskB!J66,1,0)</f>
        <v>0</v>
      </c>
      <c r="F56" s="17">
        <f>IF(Task2!C65&gt;=50,Task2!C65+10,Task2!C65)</f>
        <v>77.150000000000006</v>
      </c>
      <c r="G56" s="3">
        <f>IF(F56=Task2!D65,1,0)</f>
        <v>0</v>
      </c>
      <c r="L56" s="48">
        <f>VLOOKUP(Task4!B65,Sales,10,FALSE)</f>
        <v>634</v>
      </c>
      <c r="M56" s="53">
        <f>IF(L56=Task4!C65,1.2048,0)</f>
        <v>0</v>
      </c>
    </row>
    <row r="57" spans="1:25" x14ac:dyDescent="0.25">
      <c r="A57" s="3">
        <f>TaskB!H67*TaskB!$I$9</f>
        <v>68</v>
      </c>
      <c r="B57" s="3">
        <f>IF(A57=TaskB!I67,1,0)</f>
        <v>0</v>
      </c>
      <c r="C57" s="3" t="str">
        <f>IF(TaskB!I67&lt;&gt;"",TaskB!I67*Data!$G$2,"-")</f>
        <v>-</v>
      </c>
      <c r="D57" s="3">
        <f>IF(C57=TaskB!J67,1,0)</f>
        <v>0</v>
      </c>
      <c r="F57" s="17">
        <f>IF(Task2!C66&gt;=50,Task2!C66+10,Task2!C66)</f>
        <v>78</v>
      </c>
      <c r="G57" s="3">
        <f>IF(F57=Task2!D66,1,0)</f>
        <v>0</v>
      </c>
      <c r="L57" s="48">
        <f>VLOOKUP(Task4!B66,Sales,10,FALSE)</f>
        <v>618</v>
      </c>
      <c r="M57" s="53">
        <f>IF(L57=Task4!C66,1.2048,0)</f>
        <v>0</v>
      </c>
    </row>
    <row r="58" spans="1:25" x14ac:dyDescent="0.25">
      <c r="A58" s="3">
        <f>TaskB!H68*TaskB!$I$9</f>
        <v>68.850000000000009</v>
      </c>
      <c r="B58" s="3">
        <f>IF(A58=TaskB!I68,1,0)</f>
        <v>0</v>
      </c>
      <c r="C58" s="3" t="str">
        <f>IF(TaskB!I68&lt;&gt;"",TaskB!I68*Data!$G$2,"-")</f>
        <v>-</v>
      </c>
      <c r="D58" s="3">
        <f>IF(C58=TaskB!J68,1,0)</f>
        <v>0</v>
      </c>
      <c r="F58" s="17">
        <f>IF(Task2!C67&gt;=50,Task2!C67+10,Task2!C67)</f>
        <v>78.850000000000009</v>
      </c>
      <c r="G58" s="3">
        <f>IF(F58=Task2!D67,1,0)</f>
        <v>0</v>
      </c>
      <c r="L58" s="48">
        <f>VLOOKUP(Task4!B67,Sales,10,FALSE)</f>
        <v>256</v>
      </c>
      <c r="M58" s="53">
        <f>IF(L58=Task4!C67,1.2048,0)</f>
        <v>0</v>
      </c>
    </row>
    <row r="59" spans="1:25" x14ac:dyDescent="0.25">
      <c r="A59" s="3">
        <f>TaskB!H69*TaskB!$I$9</f>
        <v>69.7</v>
      </c>
      <c r="B59" s="3">
        <f>IF(A59=TaskB!I69,1,0)</f>
        <v>0</v>
      </c>
      <c r="C59" s="3" t="str">
        <f>IF(TaskB!I69&lt;&gt;"",TaskB!I69*Data!$G$2,"-")</f>
        <v>-</v>
      </c>
      <c r="D59" s="3">
        <f>IF(C59=TaskB!J69,1,0)</f>
        <v>0</v>
      </c>
      <c r="F59" s="17">
        <f>IF(Task2!C68&gt;=50,Task2!C68+10,Task2!C68)</f>
        <v>79.7</v>
      </c>
      <c r="G59" s="3">
        <f>IF(F59=Task2!D68,1,0)</f>
        <v>0</v>
      </c>
      <c r="L59" s="48">
        <f>VLOOKUP(Task4!B68,Sales,10,FALSE)</f>
        <v>975</v>
      </c>
      <c r="M59" s="53">
        <f>IF(L59=Task4!C68,1.2048,0)</f>
        <v>0</v>
      </c>
    </row>
    <row r="60" spans="1:25" x14ac:dyDescent="0.25">
      <c r="A60" s="3">
        <f>TaskB!H70*TaskB!$I$9</f>
        <v>70.55</v>
      </c>
      <c r="B60" s="3">
        <f>IF(A60=TaskB!I70,1,0)</f>
        <v>0</v>
      </c>
      <c r="C60" s="3" t="str">
        <f>IF(TaskB!I70&lt;&gt;"",TaskB!I70*Data!$G$2,"-")</f>
        <v>-</v>
      </c>
      <c r="D60" s="3">
        <f>IF(C60=TaskB!J70,1,0)</f>
        <v>0</v>
      </c>
      <c r="F60" s="17">
        <f>IF(Task2!C69&gt;=50,Task2!C69+10,Task2!C69)</f>
        <v>80.55</v>
      </c>
      <c r="G60" s="3">
        <f>IF(F60=Task2!D69,1,0)</f>
        <v>0</v>
      </c>
      <c r="L60" s="48">
        <f>VLOOKUP(Task4!B69,Sales,10,FALSE)</f>
        <v>645</v>
      </c>
      <c r="M60" s="53">
        <f>IF(L60=Task4!C69,1.2048,0)</f>
        <v>0</v>
      </c>
    </row>
    <row r="61" spans="1:25" x14ac:dyDescent="0.25">
      <c r="A61" s="3">
        <f>TaskB!H71*TaskB!$I$9</f>
        <v>71.400000000000006</v>
      </c>
      <c r="B61" s="3">
        <f>IF(A61=TaskB!I71,1,0)</f>
        <v>0</v>
      </c>
      <c r="C61" s="3" t="str">
        <f>IF(TaskB!I71&lt;&gt;"",TaskB!I71*Data!$G$2,"-")</f>
        <v>-</v>
      </c>
      <c r="D61" s="3">
        <f>IF(C61=TaskB!J71,1,0)</f>
        <v>0</v>
      </c>
      <c r="F61" s="17">
        <f>IF(Task2!C70&gt;=50,Task2!C70+10,Task2!C70)</f>
        <v>81.400000000000006</v>
      </c>
      <c r="G61" s="3">
        <f>IF(F61=Task2!D70,1,0)</f>
        <v>0</v>
      </c>
      <c r="L61" s="48">
        <f>VLOOKUP(Task4!B70,Sales,10,FALSE)</f>
        <v>517</v>
      </c>
      <c r="M61" s="53">
        <f>IF(L61=Task4!C70,1.2048,0)</f>
        <v>0</v>
      </c>
    </row>
    <row r="62" spans="1:25" x14ac:dyDescent="0.25">
      <c r="A62" s="3">
        <f>TaskB!H72*TaskB!$I$9</f>
        <v>72.25</v>
      </c>
      <c r="B62" s="3">
        <f>IF(A62=TaskB!I72,1,0)</f>
        <v>0</v>
      </c>
      <c r="C62" s="3" t="str">
        <f>IF(TaskB!I72&lt;&gt;"",TaskB!I72*Data!$G$2,"-")</f>
        <v>-</v>
      </c>
      <c r="D62" s="3">
        <f>IF(C62=TaskB!J72,1,0)</f>
        <v>0</v>
      </c>
      <c r="F62" s="17">
        <f>IF(Task2!C71&gt;=50,Task2!C71+10,Task2!C71)</f>
        <v>82.25</v>
      </c>
      <c r="G62" s="3">
        <f>IF(F62=Task2!D71,1,0)</f>
        <v>0</v>
      </c>
      <c r="L62" s="48">
        <f>VLOOKUP(Task4!B71,Sales,10,FALSE)</f>
        <v>665</v>
      </c>
      <c r="M62" s="53">
        <f>IF(L62=Task4!C71,1.2048,0)</f>
        <v>0</v>
      </c>
    </row>
    <row r="63" spans="1:25" x14ac:dyDescent="0.25">
      <c r="A63" s="3">
        <f>TaskB!H73*TaskB!$I$9</f>
        <v>73.100000000000009</v>
      </c>
      <c r="B63" s="3">
        <f>IF(A63=TaskB!I73,1,0)</f>
        <v>0</v>
      </c>
      <c r="C63" s="3" t="str">
        <f>IF(TaskB!I73&lt;&gt;"",TaskB!I73*Data!$G$2,"-")</f>
        <v>-</v>
      </c>
      <c r="D63" s="3">
        <f>IF(C63=TaskB!J73,1,0)</f>
        <v>0</v>
      </c>
      <c r="F63" s="17">
        <f>IF(Task2!C72&gt;=50,Task2!C72+10,Task2!C72)</f>
        <v>83.100000000000009</v>
      </c>
      <c r="G63" s="3">
        <f>IF(F63=Task2!D72,1,0)</f>
        <v>0</v>
      </c>
      <c r="L63" s="48">
        <f>VLOOKUP(Task4!B72,Sales,10,FALSE)</f>
        <v>213</v>
      </c>
      <c r="M63" s="53">
        <f>IF(L63=Task4!C72,1.2048,0)</f>
        <v>0</v>
      </c>
    </row>
    <row r="64" spans="1:25" x14ac:dyDescent="0.25">
      <c r="A64" s="3">
        <f>TaskB!H74*TaskB!$I$9</f>
        <v>73.95</v>
      </c>
      <c r="B64" s="3">
        <f>IF(A64=TaskB!I74,1,0)</f>
        <v>0</v>
      </c>
      <c r="C64" s="3" t="str">
        <f>IF(TaskB!I74&lt;&gt;"",TaskB!I74*Data!$G$2,"-")</f>
        <v>-</v>
      </c>
      <c r="D64" s="3">
        <f>IF(C64=TaskB!J74,1,0)</f>
        <v>0</v>
      </c>
      <c r="F64" s="17">
        <f>IF(Task2!C73&gt;=50,Task2!C73+10,Task2!C73)</f>
        <v>83.95</v>
      </c>
      <c r="G64" s="3">
        <f>IF(F64=Task2!D73,1,0)</f>
        <v>0</v>
      </c>
      <c r="L64" s="48">
        <f>VLOOKUP(Task4!B73,Sales,10,FALSE)</f>
        <v>824</v>
      </c>
      <c r="M64" s="53">
        <f>IF(L64=Task4!C73,1.2048,0)</f>
        <v>0</v>
      </c>
    </row>
    <row r="65" spans="1:13" x14ac:dyDescent="0.25">
      <c r="A65" s="3">
        <f>TaskB!H75*TaskB!$I$9</f>
        <v>74.8</v>
      </c>
      <c r="B65" s="3">
        <f>IF(A65=TaskB!I75,1,0)</f>
        <v>0</v>
      </c>
      <c r="C65" s="3" t="str">
        <f>IF(TaskB!I75&lt;&gt;"",TaskB!I75*Data!$G$2,"-")</f>
        <v>-</v>
      </c>
      <c r="D65" s="3">
        <f>IF(C65=TaskB!J75,1,0)</f>
        <v>0</v>
      </c>
      <c r="F65" s="17">
        <f>IF(Task2!C74&gt;=50,Task2!C74+10,Task2!C74)</f>
        <v>84.8</v>
      </c>
      <c r="G65" s="3">
        <f>IF(F65=Task2!D74,1,0)</f>
        <v>0</v>
      </c>
      <c r="L65" s="48">
        <f>VLOOKUP(Task4!B74,Sales,10,FALSE)</f>
        <v>235</v>
      </c>
      <c r="M65" s="53">
        <f>IF(L65=Task4!C74,1.2048,0)</f>
        <v>0</v>
      </c>
    </row>
    <row r="66" spans="1:13" x14ac:dyDescent="0.25">
      <c r="A66" s="3">
        <f>TaskB!H76*TaskB!$I$9</f>
        <v>75.650000000000006</v>
      </c>
      <c r="B66" s="3">
        <f>IF(A66=TaskB!I76,1,0)</f>
        <v>0</v>
      </c>
      <c r="C66" s="3" t="str">
        <f>IF(TaskB!I76&lt;&gt;"",TaskB!I76*Data!$G$2,"-")</f>
        <v>-</v>
      </c>
      <c r="D66" s="3">
        <f>IF(C66=TaskB!J76,1,0)</f>
        <v>0</v>
      </c>
      <c r="F66" s="17">
        <f>IF(Task2!C75&gt;=50,Task2!C75+10,Task2!C75)</f>
        <v>85.65</v>
      </c>
      <c r="G66" s="3">
        <f>IF(F66=Task2!D75,1,0)</f>
        <v>0</v>
      </c>
      <c r="L66" s="48">
        <f>VLOOKUP(Task4!B75,Sales,10,FALSE)</f>
        <v>324</v>
      </c>
      <c r="M66" s="53">
        <f>IF(L66=Task4!C75,1.2048,0)</f>
        <v>0</v>
      </c>
    </row>
    <row r="67" spans="1:13" x14ac:dyDescent="0.25">
      <c r="A67" s="3">
        <f>TaskB!H77*TaskB!$I$9</f>
        <v>76.5</v>
      </c>
      <c r="B67" s="3">
        <f>IF(A67=TaskB!I77,1,0)</f>
        <v>0</v>
      </c>
      <c r="C67" s="3" t="str">
        <f>IF(TaskB!I77&lt;&gt;"",TaskB!I77*Data!$G$2,"-")</f>
        <v>-</v>
      </c>
      <c r="D67" s="3">
        <f>IF(C67=TaskB!J77,1,0)</f>
        <v>0</v>
      </c>
      <c r="F67" s="17">
        <f>IF(Task2!C76&gt;=50,Task2!C76+10,Task2!C76)</f>
        <v>86.5</v>
      </c>
      <c r="G67" s="3">
        <f>IF(F67=Task2!D76,1,0)</f>
        <v>0</v>
      </c>
      <c r="L67" s="48">
        <f>VLOOKUP(Task4!B76,Sales,10,FALSE)</f>
        <v>355</v>
      </c>
      <c r="M67" s="53">
        <f>IF(L67=Task4!C76,1.2048,0)</f>
        <v>0</v>
      </c>
    </row>
    <row r="68" spans="1:13" x14ac:dyDescent="0.25">
      <c r="A68" s="3">
        <f>TaskB!H78*TaskB!$I$9</f>
        <v>77.350000000000009</v>
      </c>
      <c r="B68" s="3">
        <f>IF(A68=TaskB!I78,1,0)</f>
        <v>0</v>
      </c>
      <c r="C68" s="3" t="str">
        <f>IF(TaskB!I78&lt;&gt;"",TaskB!I78*Data!$G$2,"-")</f>
        <v>-</v>
      </c>
      <c r="D68" s="3">
        <f>IF(C68=TaskB!J78,1,0)</f>
        <v>0</v>
      </c>
      <c r="F68" s="17">
        <f>IF(Task2!C77&gt;=50,Task2!C77+10,Task2!C77)</f>
        <v>87.350000000000009</v>
      </c>
      <c r="G68" s="3">
        <f>IF(F68=Task2!D77,1,0)</f>
        <v>0</v>
      </c>
      <c r="L68" s="48">
        <f>VLOOKUP(Task4!B77,Sales,10,FALSE)</f>
        <v>770</v>
      </c>
      <c r="M68" s="53">
        <f>IF(L68=Task4!C77,1.2048,0)</f>
        <v>0</v>
      </c>
    </row>
    <row r="69" spans="1:13" x14ac:dyDescent="0.25">
      <c r="A69" s="3">
        <f>TaskB!H79*TaskB!$I$9</f>
        <v>78.2</v>
      </c>
      <c r="B69" s="3">
        <f>IF(A69=TaskB!I79,1,0)</f>
        <v>0</v>
      </c>
      <c r="C69" s="3" t="str">
        <f>IF(TaskB!I79&lt;&gt;"",TaskB!I79*Data!$G$2,"-")</f>
        <v>-</v>
      </c>
      <c r="D69" s="3">
        <f>IF(C69=TaskB!J79,1,0)</f>
        <v>0</v>
      </c>
      <c r="F69" s="17">
        <f>IF(Task2!C78&gt;=50,Task2!C78+10,Task2!C78)</f>
        <v>88.2</v>
      </c>
      <c r="G69" s="3">
        <f>IF(F69=Task2!D78,1,0)</f>
        <v>0</v>
      </c>
      <c r="L69" s="48">
        <f>VLOOKUP(Task4!B78,Sales,10,FALSE)</f>
        <v>392</v>
      </c>
      <c r="M69" s="53">
        <f>IF(L69=Task4!C78,1.2048,0)</f>
        <v>0</v>
      </c>
    </row>
    <row r="70" spans="1:13" x14ac:dyDescent="0.25">
      <c r="A70" s="3">
        <f>TaskB!H80*TaskB!$I$9</f>
        <v>79.050000000000011</v>
      </c>
      <c r="B70" s="3">
        <f>IF(A70=TaskB!I80,1,0)</f>
        <v>0</v>
      </c>
      <c r="C70" s="3" t="str">
        <f>IF(TaskB!I80&lt;&gt;"",TaskB!I80*Data!$G$2,"-")</f>
        <v>-</v>
      </c>
      <c r="D70" s="3">
        <f>IF(C70=TaskB!J80,1,0)</f>
        <v>0</v>
      </c>
      <c r="F70" s="17">
        <f>IF(Task2!C79&gt;=50,Task2!C79+10,Task2!C79)</f>
        <v>89.050000000000011</v>
      </c>
      <c r="G70" s="3">
        <f>IF(F70=Task2!D79,1,0)</f>
        <v>0</v>
      </c>
      <c r="L70" s="48">
        <f>VLOOKUP(Task4!B79,Sales,10,FALSE)</f>
        <v>875</v>
      </c>
      <c r="M70" s="53">
        <f>IF(L70=Task4!C79,1.2048,0)</f>
        <v>0</v>
      </c>
    </row>
    <row r="71" spans="1:13" x14ac:dyDescent="0.25">
      <c r="A71" s="3">
        <f>TaskB!H81*TaskB!$I$9</f>
        <v>79.900000000000006</v>
      </c>
      <c r="B71" s="3">
        <f>IF(A71=TaskB!I81,1,0)</f>
        <v>0</v>
      </c>
      <c r="C71" s="3" t="str">
        <f>IF(TaskB!I81&lt;&gt;"",TaskB!I81*Data!$G$2,"-")</f>
        <v>-</v>
      </c>
      <c r="D71" s="3">
        <f>IF(C71=TaskB!J81,1,0)</f>
        <v>0</v>
      </c>
      <c r="F71" s="17">
        <f>IF(Task2!C80&gt;=50,Task2!C80+10,Task2!C80)</f>
        <v>89.9</v>
      </c>
      <c r="G71" s="3">
        <f>IF(F71=Task2!D80,1,0)</f>
        <v>0</v>
      </c>
      <c r="L71" s="48">
        <f>VLOOKUP(Task4!B80,Sales,10,FALSE)</f>
        <v>232</v>
      </c>
      <c r="M71" s="53">
        <f>IF(L71=Task4!C80,1.2048,0)</f>
        <v>0</v>
      </c>
    </row>
    <row r="72" spans="1:13" x14ac:dyDescent="0.25">
      <c r="A72" s="3">
        <f>TaskB!H82*TaskB!$I$9</f>
        <v>80.75</v>
      </c>
      <c r="B72" s="3">
        <f>IF(A72=TaskB!I82,1,0)</f>
        <v>0</v>
      </c>
      <c r="C72" s="3" t="str">
        <f>IF(TaskB!I82&lt;&gt;"",TaskB!I82*Data!$G$2,"-")</f>
        <v>-</v>
      </c>
      <c r="D72" s="3">
        <f>IF(C72=TaskB!J82,1,0)</f>
        <v>0</v>
      </c>
      <c r="F72" s="17">
        <f>IF(Task2!C81&gt;=50,Task2!C81+10,Task2!C81)</f>
        <v>90.75</v>
      </c>
      <c r="G72" s="3">
        <f>IF(F72=Task2!D81,1,0)</f>
        <v>0</v>
      </c>
      <c r="L72" s="48">
        <f>VLOOKUP(Task4!B81,Sales,10,FALSE)</f>
        <v>699</v>
      </c>
      <c r="M72" s="53">
        <f>IF(L72=Task4!C81,1.2048,0)</f>
        <v>0</v>
      </c>
    </row>
    <row r="73" spans="1:13" x14ac:dyDescent="0.25">
      <c r="A73" s="3">
        <f>TaskB!H83*TaskB!$I$9</f>
        <v>81.600000000000009</v>
      </c>
      <c r="B73" s="3">
        <f>IF(A73=TaskB!I83,1,0)</f>
        <v>0</v>
      </c>
      <c r="C73" s="3" t="str">
        <f>IF(TaskB!I83&lt;&gt;"",TaskB!I83*Data!$G$2,"-")</f>
        <v>-</v>
      </c>
      <c r="D73" s="3">
        <f>IF(C73=TaskB!J83,1,0)</f>
        <v>0</v>
      </c>
      <c r="F73" s="17">
        <f>IF(Task2!C82&gt;=50,Task2!C82+10,Task2!C82)</f>
        <v>91.600000000000009</v>
      </c>
      <c r="G73" s="3">
        <f>IF(F73=Task2!D82,1,0)</f>
        <v>0</v>
      </c>
      <c r="L73" s="48">
        <f>VLOOKUP(Task4!B82,Sales,10,FALSE)</f>
        <v>625</v>
      </c>
      <c r="M73" s="53">
        <f>IF(L73=Task4!C82,1.2048,0)</f>
        <v>0</v>
      </c>
    </row>
    <row r="74" spans="1:13" x14ac:dyDescent="0.25">
      <c r="A74" s="3">
        <f>TaskB!H84*TaskB!$I$9</f>
        <v>82.45</v>
      </c>
      <c r="B74" s="3">
        <f>IF(A74=TaskB!I84,1,0)</f>
        <v>0</v>
      </c>
      <c r="C74" s="3" t="str">
        <f>IF(TaskB!I84&lt;&gt;"",TaskB!I84*Data!$G$2,"-")</f>
        <v>-</v>
      </c>
      <c r="D74" s="3">
        <f>IF(C74=TaskB!J84,1,0)</f>
        <v>0</v>
      </c>
      <c r="F74" s="17">
        <f>IF(Task2!C83&gt;=50,Task2!C83+10,Task2!C83)</f>
        <v>92.45</v>
      </c>
      <c r="G74" s="3">
        <f>IF(F74=Task2!D83,1,0)</f>
        <v>0</v>
      </c>
      <c r="L74" s="48">
        <f>VLOOKUP(Task4!B83,Sales,10,FALSE)</f>
        <v>976</v>
      </c>
      <c r="M74" s="53">
        <f>IF(L74=Task4!C83,1.2048,0)</f>
        <v>0</v>
      </c>
    </row>
    <row r="75" spans="1:13" x14ac:dyDescent="0.25">
      <c r="A75" s="3">
        <f>TaskB!H85*TaskB!$I$9</f>
        <v>83.300000000000011</v>
      </c>
      <c r="B75" s="3">
        <f>IF(A75=TaskB!I85,1,0)</f>
        <v>0</v>
      </c>
      <c r="C75" s="3" t="str">
        <f>IF(TaskB!I85&lt;&gt;"",TaskB!I85*Data!$G$2,"-")</f>
        <v>-</v>
      </c>
      <c r="D75" s="3">
        <f>IF(C75=TaskB!J85,1,0)</f>
        <v>0</v>
      </c>
      <c r="F75" s="17">
        <f>IF(Task2!C84&gt;=50,Task2!C84+10,Task2!C84)</f>
        <v>93.300000000000011</v>
      </c>
      <c r="G75" s="3">
        <f>IF(F75=Task2!D84,1,0)</f>
        <v>0</v>
      </c>
      <c r="L75" s="48">
        <f>VLOOKUP(Task4!B84,Sales,10,FALSE)</f>
        <v>91</v>
      </c>
      <c r="M75" s="53">
        <f>IF(L75=Task4!C84,1.2048,0)</f>
        <v>0</v>
      </c>
    </row>
    <row r="76" spans="1:13" x14ac:dyDescent="0.25">
      <c r="A76" s="3">
        <f>TaskB!H86*TaskB!$I$9</f>
        <v>84.15</v>
      </c>
      <c r="B76" s="3">
        <f>IF(A76=TaskB!I86,1,0)</f>
        <v>0</v>
      </c>
      <c r="C76" s="3" t="str">
        <f>IF(TaskB!I86&lt;&gt;"",TaskB!I86*Data!$G$2,"-")</f>
        <v>-</v>
      </c>
      <c r="D76" s="3">
        <f>IF(C76=TaskB!J86,1,0)</f>
        <v>0</v>
      </c>
      <c r="F76" s="17">
        <f>IF(Task2!C85&gt;=50,Task2!C85+10,Task2!C85)</f>
        <v>94.15</v>
      </c>
      <c r="G76" s="3">
        <f>IF(F76=Task2!D85,1,0)</f>
        <v>0</v>
      </c>
      <c r="L76" s="48">
        <f>VLOOKUP(Task4!B85,Sales,10,FALSE)</f>
        <v>320</v>
      </c>
      <c r="M76" s="53">
        <f>IF(L76=Task4!C85,1.2048,0)</f>
        <v>0</v>
      </c>
    </row>
    <row r="77" spans="1:13" x14ac:dyDescent="0.25">
      <c r="A77" s="3">
        <f>TaskB!H87*TaskB!$I$9</f>
        <v>85</v>
      </c>
      <c r="B77" s="3">
        <f>IF(A77=TaskB!I87,1,0)</f>
        <v>0</v>
      </c>
      <c r="C77" s="3" t="str">
        <f>IF(TaskB!I87&lt;&gt;"",TaskB!I87*Data!$G$2,"-")</f>
        <v>-</v>
      </c>
      <c r="D77" s="3">
        <f>IF(C77=TaskB!J87,1,0)</f>
        <v>0</v>
      </c>
      <c r="F77" s="17">
        <f>IF(Task2!C86&gt;=50,Task2!C86+10,Task2!C86)</f>
        <v>95</v>
      </c>
      <c r="G77" s="3">
        <f>IF(F77=Task2!D86,1,0)</f>
        <v>0</v>
      </c>
      <c r="L77" s="48">
        <f>VLOOKUP(Task4!B86,Sales,10,FALSE)</f>
        <v>755</v>
      </c>
      <c r="M77" s="53">
        <f>IF(L77=Task4!C86,1.2048,0)</f>
        <v>0</v>
      </c>
    </row>
    <row r="78" spans="1:13" x14ac:dyDescent="0.25">
      <c r="A78" s="3">
        <f>TaskB!H88*TaskB!$I$9</f>
        <v>85.850000000000009</v>
      </c>
      <c r="B78" s="3">
        <f>IF(A78=TaskB!I88,1,0)</f>
        <v>0</v>
      </c>
      <c r="C78" s="3" t="str">
        <f>IF(TaskB!I88&lt;&gt;"",TaskB!I88*Data!$G$2,"-")</f>
        <v>-</v>
      </c>
      <c r="D78" s="3">
        <f>IF(C78=TaskB!J88,1,0)</f>
        <v>0</v>
      </c>
      <c r="F78" s="17">
        <f>IF(Task2!C87&gt;=50,Task2!C87+10,Task2!C87)</f>
        <v>95.850000000000009</v>
      </c>
      <c r="G78" s="3">
        <f>IF(F78=Task2!D87,1,0)</f>
        <v>0</v>
      </c>
      <c r="L78" s="48">
        <f>VLOOKUP(Task4!B87,Sales,10,FALSE)</f>
        <v>874</v>
      </c>
      <c r="M78" s="53">
        <f>IF(L78=Task4!C87,1.2048,0)</f>
        <v>0</v>
      </c>
    </row>
    <row r="79" spans="1:13" x14ac:dyDescent="0.25">
      <c r="A79" s="3">
        <f>TaskB!H89*TaskB!$I$9</f>
        <v>86.7</v>
      </c>
      <c r="B79" s="3">
        <f>IF(A79=TaskB!I89,1,0)</f>
        <v>0</v>
      </c>
      <c r="C79" s="3" t="str">
        <f>IF(TaskB!I89&lt;&gt;"",TaskB!I89*Data!$G$2,"-")</f>
        <v>-</v>
      </c>
      <c r="D79" s="3">
        <f>IF(C79=TaskB!J89,1,0)</f>
        <v>0</v>
      </c>
      <c r="F79" s="17">
        <f>IF(Task2!C88&gt;=50,Task2!C88+10,Task2!C88)</f>
        <v>96.7</v>
      </c>
      <c r="G79" s="3">
        <f>IF(F79=Task2!D88,1,0)</f>
        <v>0</v>
      </c>
      <c r="L79" s="48">
        <f>VLOOKUP(Task4!B88,Sales,10,FALSE)</f>
        <v>78</v>
      </c>
      <c r="M79" s="53">
        <f>IF(L79=Task4!C88,1.2048,0)</f>
        <v>0</v>
      </c>
    </row>
    <row r="80" spans="1:13" x14ac:dyDescent="0.25">
      <c r="A80" s="3">
        <f>TaskB!H90*TaskB!$I$9</f>
        <v>87.550000000000011</v>
      </c>
      <c r="B80" s="3">
        <f>IF(A80=TaskB!I90,1,0)</f>
        <v>0</v>
      </c>
      <c r="C80" s="3" t="str">
        <f>IF(TaskB!I90&lt;&gt;"",TaskB!I90*Data!$G$2,"-")</f>
        <v>-</v>
      </c>
      <c r="D80" s="3">
        <f>IF(C80=TaskB!J90,1,0)</f>
        <v>0</v>
      </c>
      <c r="F80" s="17">
        <f>IF(Task2!C89&gt;=50,Task2!C89+10,Task2!C89)</f>
        <v>97.550000000000011</v>
      </c>
      <c r="G80" s="3">
        <f>IF(F80=Task2!D89,1,0)</f>
        <v>0</v>
      </c>
      <c r="L80" s="48">
        <f>VLOOKUP(Task4!B89,Sales,10,FALSE)</f>
        <v>345</v>
      </c>
      <c r="M80" s="53">
        <f>IF(L80=Task4!C89,1.2048,0)</f>
        <v>0</v>
      </c>
    </row>
    <row r="81" spans="1:13" x14ac:dyDescent="0.25">
      <c r="A81" s="3">
        <f>TaskB!H91*TaskB!$I$9</f>
        <v>88.4</v>
      </c>
      <c r="B81" s="3">
        <f>IF(A81=TaskB!I91,1,0)</f>
        <v>0</v>
      </c>
      <c r="C81" s="3" t="str">
        <f>IF(TaskB!I91&lt;&gt;"",TaskB!I91*Data!$G$2,"-")</f>
        <v>-</v>
      </c>
      <c r="D81" s="3">
        <f>IF(C81=TaskB!J91,1,0)</f>
        <v>0</v>
      </c>
      <c r="F81" s="17">
        <f>IF(Task2!C90&gt;=50,Task2!C90+10,Task2!C90)</f>
        <v>98.4</v>
      </c>
      <c r="G81" s="3">
        <f>IF(F81=Task2!D90,1,0)</f>
        <v>0</v>
      </c>
      <c r="L81" s="48">
        <f>VLOOKUP(Task4!B90,Sales,10,FALSE)</f>
        <v>687</v>
      </c>
      <c r="M81" s="53">
        <f>IF(L81=Task4!C90,1.2048,0)</f>
        <v>0</v>
      </c>
    </row>
    <row r="82" spans="1:13" x14ac:dyDescent="0.25">
      <c r="A82" s="3">
        <f>TaskB!H92*TaskB!$I$9</f>
        <v>89.25</v>
      </c>
      <c r="B82" s="3">
        <f>IF(A82=TaskB!I92,1,0)</f>
        <v>0</v>
      </c>
      <c r="C82" s="3" t="str">
        <f>IF(TaskB!I92&lt;&gt;"",TaskB!I92*Data!$G$2,"-")</f>
        <v>-</v>
      </c>
      <c r="D82" s="3">
        <f>IF(C82=TaskB!J92,1,0)</f>
        <v>0</v>
      </c>
      <c r="F82" s="17">
        <f>IF(Task2!C91&gt;=50,Task2!C91+10,Task2!C91)</f>
        <v>99.25</v>
      </c>
      <c r="G82" s="3">
        <f>IF(F82=Task2!D91,1,0)</f>
        <v>0</v>
      </c>
      <c r="L82" s="48">
        <f>VLOOKUP(Task4!B91,Sales,10,FALSE)</f>
        <v>773</v>
      </c>
      <c r="M82" s="53">
        <f>IF(L82=Task4!C91,1.2048,0)</f>
        <v>0</v>
      </c>
    </row>
    <row r="83" spans="1:13" x14ac:dyDescent="0.25">
      <c r="A83" s="3">
        <f>TaskB!H93*TaskB!$I$9</f>
        <v>90.100000000000009</v>
      </c>
      <c r="B83" s="3">
        <f>IF(A83=TaskB!I93,1,0)</f>
        <v>0</v>
      </c>
      <c r="C83" s="3" t="str">
        <f>IF(TaskB!I93&lt;&gt;"",TaskB!I93*Data!$G$2,"-")</f>
        <v>-</v>
      </c>
      <c r="D83" s="3">
        <f>IF(C83=TaskB!J93,1,0)</f>
        <v>0</v>
      </c>
      <c r="F83" s="17">
        <f>IF(Task2!C92&gt;=50,Task2!C92+10,Task2!C92)</f>
        <v>100.10000000000001</v>
      </c>
      <c r="G83" s="3">
        <f>IF(F83=Task2!D92,1,0)</f>
        <v>0</v>
      </c>
      <c r="L83" s="48">
        <f>VLOOKUP(Task4!B92,Sales,10,FALSE)</f>
        <v>802</v>
      </c>
      <c r="M83" s="53">
        <f>IF(L83=Task4!C92,1.2048,0)</f>
        <v>0</v>
      </c>
    </row>
    <row r="84" spans="1:13" x14ac:dyDescent="0.25">
      <c r="A84" s="3">
        <f>TaskB!H94*TaskB!$I$9</f>
        <v>90.95</v>
      </c>
      <c r="B84" s="3">
        <f>IF(A84=TaskB!I94,1,0)</f>
        <v>0</v>
      </c>
      <c r="C84" s="3" t="str">
        <f>IF(TaskB!I94&lt;&gt;"",TaskB!I94*Data!$G$2,"-")</f>
        <v>-</v>
      </c>
      <c r="D84" s="3">
        <f>IF(C84=TaskB!J94,1,0)</f>
        <v>0</v>
      </c>
      <c r="F84" s="17">
        <f>IF(Task2!C93&gt;=50,Task2!C93+10,Task2!C93)</f>
        <v>100.95</v>
      </c>
      <c r="G84" s="3">
        <f>IF(F84=Task2!D93,1,0)</f>
        <v>0</v>
      </c>
      <c r="L84" s="48">
        <f>VLOOKUP(Task4!B93,Sales,10,FALSE)</f>
        <v>217</v>
      </c>
      <c r="M84" s="53">
        <f>IF(L84=Task4!C93,1.2048,0)</f>
        <v>0</v>
      </c>
    </row>
    <row r="85" spans="1:13" x14ac:dyDescent="0.25">
      <c r="A85" s="3">
        <f>TaskB!H95*TaskB!$I$9</f>
        <v>91.800000000000011</v>
      </c>
      <c r="B85" s="3">
        <f>IF(A85=TaskB!I95,1,0)</f>
        <v>0</v>
      </c>
      <c r="C85" s="3" t="str">
        <f>IF(TaskB!I95&lt;&gt;"",TaskB!I95*Data!$G$2,"-")</f>
        <v>-</v>
      </c>
      <c r="D85" s="3">
        <f>IF(C85=TaskB!J95,1,0)</f>
        <v>0</v>
      </c>
      <c r="F85" s="17">
        <f>IF(Task2!C94&gt;=50,Task2!C94+10,Task2!C94)</f>
        <v>101.80000000000001</v>
      </c>
      <c r="G85" s="3">
        <f>IF(F85=Task2!D94,1,0)</f>
        <v>0</v>
      </c>
      <c r="L85" s="48">
        <f>VLOOKUP(Task4!B94,Sales,10,FALSE)</f>
        <v>924</v>
      </c>
      <c r="M85" s="53">
        <f>IF(L85=Task4!C94,1.2048,0)</f>
        <v>0</v>
      </c>
    </row>
    <row r="86" spans="1:13" x14ac:dyDescent="0.25">
      <c r="A86" s="3">
        <f>TaskB!H96*TaskB!$I$9</f>
        <v>92.65</v>
      </c>
      <c r="B86" s="3">
        <f>IF(A86=TaskB!I96,1,0)</f>
        <v>0</v>
      </c>
      <c r="C86" s="3" t="str">
        <f>IF(TaskB!I96&lt;&gt;"",TaskB!I96*Data!$G$2,"-")</f>
        <v>-</v>
      </c>
      <c r="D86" s="3">
        <f>IF(C86=TaskB!J96,1,0)</f>
        <v>0</v>
      </c>
      <c r="F86" s="17">
        <f>IF(Task2!C95&gt;=50,Task2!C95+10,Task2!C95)</f>
        <v>102.65</v>
      </c>
      <c r="G86" s="3">
        <f>IF(F86=Task2!D95,1,0)</f>
        <v>0</v>
      </c>
    </row>
    <row r="87" spans="1:13" x14ac:dyDescent="0.25">
      <c r="A87" s="3">
        <f>TaskB!H97*TaskB!$I$9</f>
        <v>93.5</v>
      </c>
      <c r="B87" s="3">
        <f>IF(A87=TaskB!I97,1,0)</f>
        <v>0</v>
      </c>
      <c r="C87" s="3" t="str">
        <f>IF(TaskB!I97&lt;&gt;"",TaskB!I97*Data!$G$2,"-")</f>
        <v>-</v>
      </c>
      <c r="D87" s="3">
        <f>IF(C87=TaskB!J97,1,0)</f>
        <v>0</v>
      </c>
      <c r="F87" s="17">
        <f>IF(Task2!C96&gt;=50,Task2!C96+10,Task2!C96)</f>
        <v>103.5</v>
      </c>
      <c r="G87" s="3">
        <f>IF(F87=Task2!D96,1,0)</f>
        <v>0</v>
      </c>
    </row>
    <row r="88" spans="1:13" x14ac:dyDescent="0.25">
      <c r="A88" s="3">
        <f>TaskB!H98*TaskB!$I$9</f>
        <v>94.350000000000009</v>
      </c>
      <c r="B88" s="3">
        <f>IF(A88=TaskB!I98,1,0)</f>
        <v>0</v>
      </c>
      <c r="C88" s="3" t="str">
        <f>IF(TaskB!I98&lt;&gt;"",TaskB!I98*Data!$G$2,"-")</f>
        <v>-</v>
      </c>
      <c r="D88" s="3">
        <f>IF(C88=TaskB!J98,1,0)</f>
        <v>0</v>
      </c>
      <c r="F88" s="17">
        <f>IF(Task2!C97&gt;=50,Task2!C97+10,Task2!C97)</f>
        <v>104.35000000000001</v>
      </c>
      <c r="G88" s="3">
        <f>IF(F88=Task2!D97,1,0)</f>
        <v>0</v>
      </c>
    </row>
    <row r="89" spans="1:13" x14ac:dyDescent="0.25">
      <c r="A89" s="3">
        <f>TaskB!H99*TaskB!$I$9</f>
        <v>95.2</v>
      </c>
      <c r="B89" s="3">
        <f>IF(A89=TaskB!I99,1,0)</f>
        <v>0</v>
      </c>
      <c r="C89" s="3" t="str">
        <f>IF(TaskB!I99&lt;&gt;"",TaskB!I99*Data!$G$2,"-")</f>
        <v>-</v>
      </c>
      <c r="D89" s="3">
        <f>IF(C89=TaskB!J99,1,0)</f>
        <v>0</v>
      </c>
      <c r="F89" s="17">
        <f>IF(Task2!C98&gt;=50,Task2!C98+10,Task2!C98)</f>
        <v>105.2</v>
      </c>
      <c r="G89" s="3">
        <f>IF(F89=Task2!D98,1,0)</f>
        <v>0</v>
      </c>
    </row>
    <row r="90" spans="1:13" x14ac:dyDescent="0.25">
      <c r="A90" s="3">
        <f>TaskB!H100*TaskB!$I$9</f>
        <v>96.050000000000011</v>
      </c>
      <c r="B90" s="3">
        <f>IF(A90=TaskB!I100,1,0)</f>
        <v>0</v>
      </c>
      <c r="C90" s="3" t="str">
        <f>IF(TaskB!I100&lt;&gt;"",TaskB!I100*Data!$G$2,"-")</f>
        <v>-</v>
      </c>
      <c r="D90" s="3">
        <f>IF(C90=TaskB!J100,1,0)</f>
        <v>0</v>
      </c>
      <c r="F90" s="17">
        <f>IF(Task2!C99&gt;=50,Task2!C99+10,Task2!C99)</f>
        <v>106.05000000000001</v>
      </c>
      <c r="G90" s="3">
        <f>IF(F90=Task2!D99,1,0)</f>
        <v>0</v>
      </c>
    </row>
    <row r="91" spans="1:13" x14ac:dyDescent="0.25">
      <c r="A91" s="3">
        <f>TaskB!H101*TaskB!$I$9</f>
        <v>96.9</v>
      </c>
      <c r="B91" s="3">
        <f>IF(A91=TaskB!I101,1,0)</f>
        <v>0</v>
      </c>
      <c r="C91" s="3" t="str">
        <f>IF(TaskB!I101&lt;&gt;"",TaskB!I101*Data!$G$2,"-")</f>
        <v>-</v>
      </c>
      <c r="D91" s="3">
        <f>IF(C91=TaskB!J101,1,0)</f>
        <v>0</v>
      </c>
      <c r="F91" s="17">
        <f>IF(Task2!C100&gt;=50,Task2!C100+10,Task2!C100)</f>
        <v>106.9</v>
      </c>
      <c r="G91" s="3">
        <f>IF(F91=Task2!D100,1,0)</f>
        <v>0</v>
      </c>
    </row>
    <row r="92" spans="1:13" x14ac:dyDescent="0.25">
      <c r="A92" s="3">
        <f>TaskB!H102*TaskB!$I$9</f>
        <v>97.75</v>
      </c>
      <c r="B92" s="3">
        <f>IF(A92=TaskB!I102,1,0)</f>
        <v>0</v>
      </c>
      <c r="C92" s="3" t="str">
        <f>IF(TaskB!I102&lt;&gt;"",TaskB!I102*Data!$G$2,"-")</f>
        <v>-</v>
      </c>
      <c r="D92" s="3">
        <f>IF(C92=TaskB!J102,1,0)</f>
        <v>0</v>
      </c>
      <c r="F92" s="17">
        <f>IF(Task2!C101&gt;=50,Task2!C101+10,Task2!C101)</f>
        <v>107.75</v>
      </c>
      <c r="G92" s="3">
        <f>IF(F92=Task2!D101,1,0)</f>
        <v>0</v>
      </c>
    </row>
    <row r="93" spans="1:13" x14ac:dyDescent="0.25">
      <c r="A93" s="3">
        <f>TaskB!H103*TaskB!$I$9</f>
        <v>98.600000000000009</v>
      </c>
      <c r="B93" s="3">
        <f>IF(A93=TaskB!I103,1,0)</f>
        <v>0</v>
      </c>
      <c r="C93" s="3" t="str">
        <f>IF(TaskB!I103&lt;&gt;"",TaskB!I103*Data!$G$2,"-")</f>
        <v>-</v>
      </c>
      <c r="D93" s="3">
        <f>IF(C93=TaskB!J103,1,0)</f>
        <v>0</v>
      </c>
      <c r="F93" s="17">
        <f>IF(Task2!C102&gt;=50,Task2!C102+10,Task2!C102)</f>
        <v>108.60000000000001</v>
      </c>
      <c r="G93" s="3">
        <f>IF(F93=Task2!D102,1,0)</f>
        <v>0</v>
      </c>
    </row>
    <row r="94" spans="1:13" x14ac:dyDescent="0.25">
      <c r="A94" s="3">
        <f>TaskB!H104*TaskB!$I$9</f>
        <v>99.45</v>
      </c>
      <c r="B94" s="3">
        <f>IF(A94=TaskB!I104,1,0)</f>
        <v>0</v>
      </c>
      <c r="C94" s="3" t="str">
        <f>IF(TaskB!I104&lt;&gt;"",TaskB!I104*Data!$G$2,"-")</f>
        <v>-</v>
      </c>
      <c r="D94" s="3">
        <f>IF(C94=TaskB!J104,1,0)</f>
        <v>0</v>
      </c>
      <c r="F94" s="17">
        <f>IF(Task2!C103&gt;=50,Task2!C103+10,Task2!C103)</f>
        <v>109.45</v>
      </c>
      <c r="G94" s="3">
        <f>IF(F94=Task2!D103,1,0)</f>
        <v>0</v>
      </c>
    </row>
    <row r="95" spans="1:13" x14ac:dyDescent="0.25">
      <c r="A95" s="3">
        <f>TaskB!H105*TaskB!$I$9</f>
        <v>100.30000000000001</v>
      </c>
      <c r="B95" s="3">
        <f>IF(A95=TaskB!I105,1,0)</f>
        <v>0</v>
      </c>
      <c r="C95" s="3" t="str">
        <f>IF(TaskB!I105&lt;&gt;"",TaskB!I105*Data!$G$2,"-")</f>
        <v>-</v>
      </c>
      <c r="D95" s="3">
        <f>IF(C95=TaskB!J105,1,0)</f>
        <v>0</v>
      </c>
      <c r="F95" s="17">
        <f>IF(Task2!C104&gt;=50,Task2!C104+10,Task2!C104)</f>
        <v>110.30000000000001</v>
      </c>
      <c r="G95" s="3">
        <f>IF(F95=Task2!D104,1,0)</f>
        <v>0</v>
      </c>
    </row>
    <row r="96" spans="1:13" x14ac:dyDescent="0.25">
      <c r="A96" s="3">
        <f>TaskB!H106*TaskB!$I$9</f>
        <v>101.15</v>
      </c>
      <c r="B96" s="3">
        <f>IF(A96=TaskB!I106,1,0)</f>
        <v>0</v>
      </c>
      <c r="C96" s="3" t="str">
        <f>IF(TaskB!I106&lt;&gt;"",TaskB!I106*Data!$G$2,"-")</f>
        <v>-</v>
      </c>
      <c r="D96" s="3">
        <f>IF(C96=TaskB!J106,1,0)</f>
        <v>0</v>
      </c>
      <c r="F96" s="17">
        <f>IF(Task2!C105&gt;=50,Task2!C105+10,Task2!C105)</f>
        <v>111.15</v>
      </c>
      <c r="G96" s="3">
        <f>IF(F96=Task2!D105,1,0)</f>
        <v>0</v>
      </c>
    </row>
    <row r="97" spans="1:16" x14ac:dyDescent="0.25">
      <c r="A97" s="3">
        <f>TaskB!H107*TaskB!$I$9</f>
        <v>102</v>
      </c>
      <c r="B97" s="3">
        <f>IF(A97=TaskB!I107,1,0)</f>
        <v>0</v>
      </c>
      <c r="C97" s="3" t="str">
        <f>IF(TaskB!I107&lt;&gt;"",TaskB!I107*Data!$G$2,"-")</f>
        <v>-</v>
      </c>
      <c r="D97" s="3">
        <f>IF(C97=TaskB!J107,1,0)</f>
        <v>0</v>
      </c>
      <c r="F97" s="17">
        <f>IF(Task2!C106&gt;=50,Task2!C106+10,Task2!C106)</f>
        <v>112</v>
      </c>
      <c r="G97" s="3">
        <f>IF(F97=Task2!D106,1,0)</f>
        <v>0</v>
      </c>
    </row>
    <row r="98" spans="1:16" x14ac:dyDescent="0.25">
      <c r="A98" s="3">
        <f>TaskB!H108*TaskB!$I$9</f>
        <v>102.85000000000001</v>
      </c>
      <c r="B98" s="3">
        <f>IF(A98=TaskB!I108,1,0)</f>
        <v>0</v>
      </c>
      <c r="C98" s="3" t="str">
        <f>IF(TaskB!I108&lt;&gt;"",TaskB!I108*Data!$G$2,"-")</f>
        <v>-</v>
      </c>
      <c r="D98" s="3">
        <f>IF(C98=TaskB!J108,1,0)</f>
        <v>0</v>
      </c>
      <c r="F98" s="17">
        <f>IF(Task2!C107&gt;=50,Task2!C107+10,Task2!C107)</f>
        <v>112.85000000000001</v>
      </c>
      <c r="G98" s="3">
        <f>IF(F98=Task2!D107,1,0)</f>
        <v>0</v>
      </c>
    </row>
    <row r="99" spans="1:16" x14ac:dyDescent="0.25">
      <c r="A99" s="3">
        <f>TaskB!H109*TaskB!$I$9</f>
        <v>103.7</v>
      </c>
      <c r="B99" s="3">
        <f>IF(A99=TaskB!I109,1,0)</f>
        <v>0</v>
      </c>
      <c r="C99" s="3" t="str">
        <f>IF(TaskB!I109&lt;&gt;"",TaskB!I109*Data!$G$2,"-")</f>
        <v>-</v>
      </c>
      <c r="D99" s="3">
        <f>IF(C99=TaskB!J109,1,0)</f>
        <v>0</v>
      </c>
      <c r="F99" s="17">
        <f>IF(Task2!C108&gt;=50,Task2!C108+10,Task2!C108)</f>
        <v>113.7</v>
      </c>
      <c r="G99" s="3">
        <f>IF(F99=Task2!D108,1,0)</f>
        <v>0</v>
      </c>
    </row>
    <row r="100" spans="1:16" x14ac:dyDescent="0.25">
      <c r="A100" s="3">
        <f>TaskB!H110*TaskB!$I$9</f>
        <v>104.55000000000001</v>
      </c>
      <c r="B100" s="3">
        <f>IF(A100=TaskB!I110,1,0)</f>
        <v>0</v>
      </c>
      <c r="C100" s="3" t="str">
        <f>IF(TaskB!I110&lt;&gt;"",TaskB!I110*Data!$G$2,"-")</f>
        <v>-</v>
      </c>
      <c r="D100" s="3">
        <f>IF(C100=TaskB!J110,1,0)</f>
        <v>0</v>
      </c>
      <c r="F100" s="17">
        <f>IF(Task2!C109&gt;=50,Task2!C109+10,Task2!C109)</f>
        <v>114.55000000000001</v>
      </c>
      <c r="G100" s="3">
        <f>IF(F100=Task2!D109,1,0)</f>
        <v>0</v>
      </c>
    </row>
    <row r="101" spans="1:16" x14ac:dyDescent="0.25">
      <c r="A101" s="3">
        <f>TaskB!H111*TaskB!$I$9</f>
        <v>105.4</v>
      </c>
      <c r="B101" s="3">
        <f>IF(A101=TaskB!I111,1,0)</f>
        <v>0</v>
      </c>
      <c r="C101" s="3" t="str">
        <f>IF(TaskB!I111&lt;&gt;"",TaskB!I111*Data!$G$2,"-")</f>
        <v>-</v>
      </c>
      <c r="D101" s="3">
        <f>IF(C101=TaskB!J111,1,0)</f>
        <v>0</v>
      </c>
      <c r="F101" s="17">
        <f>IF(Task2!C110&gt;=50,Task2!C110+10,Task2!C110)</f>
        <v>115.4</v>
      </c>
      <c r="G101" s="3">
        <f>IF(F101=Task2!D110,1,0)</f>
        <v>0</v>
      </c>
    </row>
    <row r="102" spans="1:16" x14ac:dyDescent="0.25">
      <c r="A102" s="3">
        <f>TaskB!H112*TaskB!$I$9</f>
        <v>106.25</v>
      </c>
      <c r="B102" s="3">
        <f>IF(A102=TaskB!I112,1,0)</f>
        <v>0</v>
      </c>
      <c r="C102" s="3" t="str">
        <f>IF(TaskB!I112&lt;&gt;"",TaskB!I112*Data!$G$2,"-")</f>
        <v>-</v>
      </c>
      <c r="D102" s="3">
        <f>IF(C102=TaskB!J112,1,0)</f>
        <v>0</v>
      </c>
      <c r="F102" s="17">
        <f>IF(Task2!C111&gt;=50,Task2!C111+10,Task2!C111)</f>
        <v>116.25</v>
      </c>
      <c r="G102" s="3">
        <f>IF(F102=Task2!D111,1,0)</f>
        <v>0</v>
      </c>
    </row>
    <row r="110" spans="1:16" x14ac:dyDescent="0.25">
      <c r="B110" s="110" t="s">
        <v>115</v>
      </c>
      <c r="C110" s="3" t="s">
        <v>384</v>
      </c>
      <c r="D110" s="111" t="s">
        <v>382</v>
      </c>
      <c r="E110" s="3" t="s">
        <v>385</v>
      </c>
      <c r="F110" s="111" t="s">
        <v>383</v>
      </c>
      <c r="G110" s="3" t="s">
        <v>386</v>
      </c>
      <c r="H110" s="112" t="s">
        <v>434</v>
      </c>
      <c r="I110" s="3" t="s">
        <v>387</v>
      </c>
      <c r="K110" s="15" t="s">
        <v>394</v>
      </c>
      <c r="L110" s="15" t="s">
        <v>118</v>
      </c>
      <c r="O110" s="118" t="s">
        <v>404</v>
      </c>
      <c r="P110" s="15" t="s">
        <v>118</v>
      </c>
    </row>
    <row r="111" spans="1:16" x14ac:dyDescent="0.25">
      <c r="B111" s="113">
        <f>SUM(TaskA!C15:G15)</f>
        <v>569</v>
      </c>
      <c r="C111" s="114">
        <f>IF(B111=TaskA!H15,0.25,0)</f>
        <v>0</v>
      </c>
      <c r="D111" s="114">
        <f>AVERAGE(TaskA!C15:G15)</f>
        <v>113.8</v>
      </c>
      <c r="E111" s="115">
        <f>IF(D111=TaskA!I15,0.25,0)</f>
        <v>0</v>
      </c>
      <c r="F111" s="3">
        <f>MAX(TaskA!C15:G15)</f>
        <v>201</v>
      </c>
      <c r="G111" s="3">
        <f>IF(F111=TaskA!J15,0.25,0)</f>
        <v>0</v>
      </c>
      <c r="H111" s="3">
        <f>TaskA!H15/TaskA!$I$11</f>
        <v>0</v>
      </c>
      <c r="I111" s="3">
        <f>IF(H111=TaskA!K15,0.25,0)</f>
        <v>0.25</v>
      </c>
      <c r="K111" s="120">
        <v>935</v>
      </c>
      <c r="L111" s="3">
        <f>IF(K111=TaskC!B14,0.5,0)</f>
        <v>0</v>
      </c>
      <c r="O111" s="120">
        <v>172138</v>
      </c>
      <c r="P111" s="3">
        <f>IF(O111=TaskD!X3,50,0)</f>
        <v>0</v>
      </c>
    </row>
    <row r="112" spans="1:16" x14ac:dyDescent="0.25">
      <c r="B112" s="113">
        <f>SUM(TaskA!C16:G16)</f>
        <v>572</v>
      </c>
      <c r="C112" s="114">
        <f>IF(B112=TaskA!H16,0.25,0)</f>
        <v>0</v>
      </c>
      <c r="D112" s="114">
        <f>AVERAGE(TaskA!C16:G16)</f>
        <v>114.4</v>
      </c>
      <c r="E112" s="115">
        <f>IF(D112=TaskA!I16,0.25,0)</f>
        <v>0</v>
      </c>
      <c r="F112" s="3">
        <f>MAX(TaskA!C16:G16)</f>
        <v>189</v>
      </c>
      <c r="G112" s="3">
        <f>IF(F112=TaskA!J16,0.25,0)</f>
        <v>0</v>
      </c>
      <c r="H112" s="3">
        <f>TaskA!H16/TaskA!$I$11</f>
        <v>0</v>
      </c>
      <c r="I112" s="3">
        <f>IF(H112=TaskA!K16,0.25,0)</f>
        <v>0.25</v>
      </c>
      <c r="K112" s="120">
        <v>936</v>
      </c>
      <c r="L112" s="3">
        <f>IF(K112=TaskC!B15,0.5,0)</f>
        <v>0</v>
      </c>
      <c r="O112" s="120"/>
      <c r="P112" s="3"/>
    </row>
    <row r="113" spans="2:12" x14ac:dyDescent="0.25">
      <c r="B113" s="113">
        <f>SUM(TaskA!C17:G17)</f>
        <v>575</v>
      </c>
      <c r="C113" s="114">
        <f>IF(B113=TaskA!H17,0.25,0)</f>
        <v>0</v>
      </c>
      <c r="D113" s="114">
        <f>AVERAGE(TaskA!C17:G17)</f>
        <v>115</v>
      </c>
      <c r="E113" s="115">
        <f>IF(D113=TaskA!I17,0.25,0)</f>
        <v>0</v>
      </c>
      <c r="F113" s="3">
        <f>MAX(TaskA!C17:G17)</f>
        <v>177</v>
      </c>
      <c r="G113" s="3">
        <f>IF(F113=TaskA!J17,0.25,0)</f>
        <v>0</v>
      </c>
      <c r="H113" s="3">
        <f>TaskA!H17/TaskA!$I$11</f>
        <v>0</v>
      </c>
      <c r="I113" s="3">
        <f>IF(H113=TaskA!K17,0.25,0)</f>
        <v>0.25</v>
      </c>
      <c r="K113" s="120">
        <v>813</v>
      </c>
      <c r="L113" s="3">
        <f>IF(K113=TaskC!B16,0.5,0)</f>
        <v>0</v>
      </c>
    </row>
    <row r="114" spans="2:12" x14ac:dyDescent="0.25">
      <c r="B114" s="113">
        <f>SUM(TaskA!C18:G18)</f>
        <v>578</v>
      </c>
      <c r="C114" s="114">
        <f>IF(B114=TaskA!H18,0.25,0)</f>
        <v>0</v>
      </c>
      <c r="D114" s="114">
        <f>AVERAGE(TaskA!C18:G18)</f>
        <v>115.6</v>
      </c>
      <c r="E114" s="115">
        <f>IF(D114=TaskA!I18,0.25,0)</f>
        <v>0</v>
      </c>
      <c r="F114" s="3">
        <f>MAX(TaskA!C18:G18)</f>
        <v>165</v>
      </c>
      <c r="G114" s="3">
        <f>IF(F114=TaskA!J18,0.25,0)</f>
        <v>0</v>
      </c>
      <c r="H114" s="3">
        <f>TaskA!H18/TaskA!$I$11</f>
        <v>0</v>
      </c>
      <c r="I114" s="3">
        <f>IF(H114=TaskA!K18,0.25,0)</f>
        <v>0.25</v>
      </c>
      <c r="K114" s="120">
        <v>814</v>
      </c>
      <c r="L114" s="3">
        <f>IF(K114=TaskC!B17,0.5,0)</f>
        <v>0</v>
      </c>
    </row>
    <row r="115" spans="2:12" x14ac:dyDescent="0.25">
      <c r="B115" s="113">
        <f>SUM(TaskA!C19:G19)</f>
        <v>581</v>
      </c>
      <c r="C115" s="114">
        <f>IF(B115=TaskA!H19,0.25,0)</f>
        <v>0</v>
      </c>
      <c r="D115" s="114">
        <f>AVERAGE(TaskA!C19:G19)</f>
        <v>116.2</v>
      </c>
      <c r="E115" s="115">
        <f>IF(D115=TaskA!I19,0.25,0)</f>
        <v>0</v>
      </c>
      <c r="F115" s="3">
        <f>MAX(TaskA!C19:G19)</f>
        <v>153</v>
      </c>
      <c r="G115" s="3">
        <f>IF(F115=TaskA!J19,0.25,0)</f>
        <v>0</v>
      </c>
      <c r="H115" s="3">
        <f>TaskA!H19/TaskA!$I$11</f>
        <v>0</v>
      </c>
      <c r="I115" s="3">
        <f>IF(H115=TaskA!K19,0.25,0)</f>
        <v>0.25</v>
      </c>
      <c r="K115" s="120">
        <v>815</v>
      </c>
      <c r="L115" s="3">
        <f>IF(K115=TaskC!B18,0.5,0)</f>
        <v>0</v>
      </c>
    </row>
    <row r="116" spans="2:12" x14ac:dyDescent="0.25">
      <c r="B116" s="113">
        <f>SUM(TaskA!C20:G20)</f>
        <v>584</v>
      </c>
      <c r="C116" s="114">
        <f>IF(B116=TaskA!H20,0.25,0)</f>
        <v>0</v>
      </c>
      <c r="D116" s="114">
        <f>AVERAGE(TaskA!C20:G20)</f>
        <v>116.8</v>
      </c>
      <c r="E116" s="115">
        <f>IF(D116=TaskA!I20,0.25,0)</f>
        <v>0</v>
      </c>
      <c r="F116" s="3">
        <f>MAX(TaskA!C20:G20)</f>
        <v>141</v>
      </c>
      <c r="G116" s="3">
        <f>IF(F116=TaskA!J20,0.25,0)</f>
        <v>0</v>
      </c>
      <c r="H116" s="3">
        <f>TaskA!H20/TaskA!$I$11</f>
        <v>0</v>
      </c>
      <c r="I116" s="3">
        <f>IF(H116=TaskA!K20,0.25,0)</f>
        <v>0.25</v>
      </c>
      <c r="K116" s="120">
        <v>816</v>
      </c>
      <c r="L116" s="3">
        <f>IF(K116=TaskC!B19,0.5,0)</f>
        <v>0</v>
      </c>
    </row>
    <row r="117" spans="2:12" x14ac:dyDescent="0.25">
      <c r="B117" s="113">
        <f>SUM(TaskA!C21:G21)</f>
        <v>587</v>
      </c>
      <c r="C117" s="114">
        <f>IF(B117=TaskA!H21,0.25,0)</f>
        <v>0</v>
      </c>
      <c r="D117" s="114">
        <f>AVERAGE(TaskA!C21:G21)</f>
        <v>117.4</v>
      </c>
      <c r="E117" s="115">
        <f>IF(D117=TaskA!I21,0.25,0)</f>
        <v>0</v>
      </c>
      <c r="F117" s="3">
        <f>MAX(TaskA!C21:G21)</f>
        <v>134</v>
      </c>
      <c r="G117" s="3">
        <f>IF(F117=TaskA!J21,0.25,0)</f>
        <v>0</v>
      </c>
      <c r="H117" s="3">
        <f>TaskA!H21/TaskA!$I$11</f>
        <v>0</v>
      </c>
      <c r="I117" s="3">
        <f>IF(H117=TaskA!K21,0.25,0)</f>
        <v>0.25</v>
      </c>
      <c r="K117" s="120">
        <v>817</v>
      </c>
      <c r="L117" s="3">
        <f>IF(K117=TaskC!B20,0.5,0)</f>
        <v>0</v>
      </c>
    </row>
    <row r="118" spans="2:12" x14ac:dyDescent="0.25">
      <c r="B118" s="113">
        <f>SUM(TaskA!C22:G22)</f>
        <v>590</v>
      </c>
      <c r="C118" s="114">
        <f>IF(B118=TaskA!H22,0.25,0)</f>
        <v>0</v>
      </c>
      <c r="D118" s="114">
        <f>AVERAGE(TaskA!C22:G22)</f>
        <v>118</v>
      </c>
      <c r="E118" s="115">
        <f>IF(D118=TaskA!I22,0.25,0)</f>
        <v>0</v>
      </c>
      <c r="F118" s="3">
        <f>MAX(TaskA!C22:G22)</f>
        <v>140</v>
      </c>
      <c r="G118" s="3">
        <f>IF(F118=TaskA!J22,0.25,0)</f>
        <v>0</v>
      </c>
      <c r="H118" s="3">
        <f>TaskA!H22/TaskA!$I$11</f>
        <v>0</v>
      </c>
      <c r="I118" s="3">
        <f>IF(H118=TaskA!K22,0.25,0)</f>
        <v>0.25</v>
      </c>
      <c r="K118" s="120">
        <v>818</v>
      </c>
      <c r="L118" s="3">
        <f>IF(K118=TaskC!B21,0.5,0)</f>
        <v>0</v>
      </c>
    </row>
    <row r="119" spans="2:12" x14ac:dyDescent="0.25">
      <c r="B119" s="113">
        <f>SUM(TaskA!C23:G23)</f>
        <v>593</v>
      </c>
      <c r="C119" s="114">
        <f>IF(B119=TaskA!H23,0.25,0)</f>
        <v>0</v>
      </c>
      <c r="D119" s="114">
        <f>AVERAGE(TaskA!C23:G23)</f>
        <v>118.6</v>
      </c>
      <c r="E119" s="115">
        <f>IF(D119=TaskA!I23,0.25,0)</f>
        <v>0</v>
      </c>
      <c r="F119" s="3">
        <f>MAX(TaskA!C23:G23)</f>
        <v>146</v>
      </c>
      <c r="G119" s="3">
        <f>IF(F119=TaskA!J23,0.25,0)</f>
        <v>0</v>
      </c>
      <c r="H119" s="3">
        <f>TaskA!H23/TaskA!$I$11</f>
        <v>0</v>
      </c>
      <c r="I119" s="3">
        <f>IF(H119=TaskA!K23,0.25,0)</f>
        <v>0.25</v>
      </c>
      <c r="K119" s="120">
        <v>471</v>
      </c>
      <c r="L119" s="3">
        <f>IF(K119=TaskC!B22,0.5,0)</f>
        <v>0</v>
      </c>
    </row>
    <row r="120" spans="2:12" x14ac:dyDescent="0.25">
      <c r="B120" s="113">
        <f>SUM(TaskA!C24:G24)</f>
        <v>596</v>
      </c>
      <c r="C120" s="114">
        <f>IF(B120=TaskA!H24,0.25,0)</f>
        <v>0</v>
      </c>
      <c r="D120" s="114">
        <f>AVERAGE(TaskA!C24:G24)</f>
        <v>119.2</v>
      </c>
      <c r="E120" s="115">
        <f>IF(D120=TaskA!I24,0.25,0)</f>
        <v>0</v>
      </c>
      <c r="F120" s="3">
        <f>MAX(TaskA!C24:G24)</f>
        <v>152</v>
      </c>
      <c r="G120" s="3">
        <f>IF(F120=TaskA!J24,0.25,0)</f>
        <v>0</v>
      </c>
      <c r="H120" s="3">
        <f>TaskA!H24/TaskA!$I$11</f>
        <v>0</v>
      </c>
      <c r="I120" s="3">
        <f>IF(H120=TaskA!K24,0.25,0)</f>
        <v>0.25</v>
      </c>
      <c r="K120" s="120">
        <v>472</v>
      </c>
      <c r="L120" s="3">
        <f>IF(K120=TaskC!B23,0.5,0)</f>
        <v>0</v>
      </c>
    </row>
    <row r="121" spans="2:12" x14ac:dyDescent="0.25">
      <c r="B121" s="113">
        <f>SUM(TaskA!C25:G25)</f>
        <v>599</v>
      </c>
      <c r="C121" s="114">
        <f>IF(B121=TaskA!H25,0.25,0)</f>
        <v>0</v>
      </c>
      <c r="D121" s="114">
        <f>AVERAGE(TaskA!C25:G25)</f>
        <v>119.8</v>
      </c>
      <c r="E121" s="115">
        <f>IF(D121=TaskA!I25,0.25,0)</f>
        <v>0</v>
      </c>
      <c r="F121" s="3">
        <f>MAX(TaskA!C25:G25)</f>
        <v>158</v>
      </c>
      <c r="G121" s="3">
        <f>IF(F121=TaskA!J25,0.25,0)</f>
        <v>0</v>
      </c>
      <c r="H121" s="3">
        <f>TaskA!H25/TaskA!$I$11</f>
        <v>0</v>
      </c>
      <c r="I121" s="3">
        <f>IF(H121=TaskA!K25,0.25,0)</f>
        <v>0.25</v>
      </c>
      <c r="K121" s="120">
        <v>349</v>
      </c>
      <c r="L121" s="3">
        <f>IF(K121=TaskC!B24,0.5,0)</f>
        <v>0</v>
      </c>
    </row>
    <row r="122" spans="2:12" x14ac:dyDescent="0.25">
      <c r="B122" s="113">
        <f>SUM(TaskA!C26:G26)</f>
        <v>602</v>
      </c>
      <c r="C122" s="114">
        <f>IF(B122=TaskA!H26,0.25,0)</f>
        <v>0</v>
      </c>
      <c r="D122" s="114">
        <f>AVERAGE(TaskA!C26:G26)</f>
        <v>120.4</v>
      </c>
      <c r="E122" s="115">
        <f>IF(D122=TaskA!I26,0.25,0)</f>
        <v>0</v>
      </c>
      <c r="F122" s="3">
        <f>MAX(TaskA!C26:G26)</f>
        <v>164</v>
      </c>
      <c r="G122" s="3">
        <f>IF(F122=TaskA!J26,0.25,0)</f>
        <v>0</v>
      </c>
      <c r="H122" s="3">
        <f>TaskA!H26/TaskA!$I$11</f>
        <v>0</v>
      </c>
      <c r="I122" s="3">
        <f>IF(H122=TaskA!K26,0.25,0)</f>
        <v>0.25</v>
      </c>
      <c r="K122" s="120">
        <v>350</v>
      </c>
      <c r="L122" s="3">
        <f>IF(K122=TaskC!B25,0.5,0)</f>
        <v>0</v>
      </c>
    </row>
    <row r="123" spans="2:12" x14ac:dyDescent="0.25">
      <c r="B123" s="113">
        <f>SUM(TaskA!C27:G27)</f>
        <v>625</v>
      </c>
      <c r="C123" s="114">
        <f>IF(B123=TaskA!H27,0.25,0)</f>
        <v>0</v>
      </c>
      <c r="D123" s="114">
        <f>AVERAGE(TaskA!C27:G27)</f>
        <v>125</v>
      </c>
      <c r="E123" s="115">
        <f>IF(D123=TaskA!I27,0.25,0)</f>
        <v>0</v>
      </c>
      <c r="F123" s="3">
        <f>MAX(TaskA!C27:G27)</f>
        <v>170</v>
      </c>
      <c r="G123" s="3">
        <f>IF(F123=TaskA!J27,0.25,0)</f>
        <v>0</v>
      </c>
      <c r="H123" s="3">
        <f>TaskA!H27/TaskA!$I$11</f>
        <v>0</v>
      </c>
      <c r="I123" s="3">
        <f>IF(H123=TaskA!K27,0.25,0)</f>
        <v>0.25</v>
      </c>
      <c r="K123" s="120">
        <v>351</v>
      </c>
      <c r="L123" s="3">
        <f>IF(K123=TaskC!B26,0.5,0)</f>
        <v>0</v>
      </c>
    </row>
    <row r="124" spans="2:12" x14ac:dyDescent="0.25">
      <c r="B124" s="113">
        <f>SUM(TaskA!C28:G28)</f>
        <v>648</v>
      </c>
      <c r="C124" s="114">
        <f>IF(B124=TaskA!H28,0.25,0)</f>
        <v>0</v>
      </c>
      <c r="D124" s="114">
        <f>AVERAGE(TaskA!C28:G28)</f>
        <v>129.6</v>
      </c>
      <c r="E124" s="115">
        <f>IF(D124=TaskA!I28,0.25,0)</f>
        <v>0</v>
      </c>
      <c r="F124" s="3">
        <f>MAX(TaskA!C28:G28)</f>
        <v>176</v>
      </c>
      <c r="G124" s="3">
        <f>IF(F124=TaskA!J28,0.25,0)</f>
        <v>0</v>
      </c>
      <c r="H124" s="3">
        <f>TaskA!H28/TaskA!$I$11</f>
        <v>0</v>
      </c>
      <c r="I124" s="3">
        <f>IF(H124=TaskA!K28,0.25,0)</f>
        <v>0.25</v>
      </c>
      <c r="K124" s="120">
        <v>352</v>
      </c>
      <c r="L124" s="3">
        <f>IF(K124=TaskC!B27,0.5,0)</f>
        <v>0</v>
      </c>
    </row>
    <row r="125" spans="2:12" x14ac:dyDescent="0.25">
      <c r="B125" s="113">
        <f>SUM(TaskA!C29:G29)</f>
        <v>671</v>
      </c>
      <c r="C125" s="114">
        <f>IF(B125=TaskA!H29,0.25,0)</f>
        <v>0</v>
      </c>
      <c r="D125" s="114">
        <f>AVERAGE(TaskA!C29:G29)</f>
        <v>134.19999999999999</v>
      </c>
      <c r="E125" s="115">
        <f>IF(D125=TaskA!I29,0.25,0)</f>
        <v>0</v>
      </c>
      <c r="F125" s="3">
        <f>MAX(TaskA!C29:G29)</f>
        <v>182</v>
      </c>
      <c r="G125" s="3">
        <f>IF(F125=TaskA!J29,0.25,0)</f>
        <v>0</v>
      </c>
      <c r="H125" s="3">
        <f>TaskA!H29/TaskA!$I$11</f>
        <v>0</v>
      </c>
      <c r="I125" s="3">
        <f>IF(H125=TaskA!K29,0.25,0)</f>
        <v>0.25</v>
      </c>
      <c r="K125" s="120">
        <v>353</v>
      </c>
      <c r="L125" s="3">
        <f>IF(K125=TaskC!B28,0.5,0)</f>
        <v>0</v>
      </c>
    </row>
    <row r="126" spans="2:12" x14ac:dyDescent="0.25">
      <c r="B126" s="113">
        <f>SUM(TaskA!C30:G30)</f>
        <v>694</v>
      </c>
      <c r="C126" s="114">
        <f>IF(B126=TaskA!H30,0.25,0)</f>
        <v>0</v>
      </c>
      <c r="D126" s="114">
        <f>AVERAGE(TaskA!C30:G30)</f>
        <v>138.80000000000001</v>
      </c>
      <c r="E126" s="115">
        <f>IF(D126=TaskA!I30,0.25,0)</f>
        <v>0</v>
      </c>
      <c r="F126" s="3">
        <f>MAX(TaskA!C30:G30)</f>
        <v>188</v>
      </c>
      <c r="G126" s="3">
        <f>IF(F126=TaskA!J30,0.25,0)</f>
        <v>0</v>
      </c>
      <c r="H126" s="3">
        <f>TaskA!H30/TaskA!$I$11</f>
        <v>0</v>
      </c>
      <c r="I126" s="3">
        <f>IF(H126=TaskA!K30,0.25,0)</f>
        <v>0.25</v>
      </c>
      <c r="K126" s="120">
        <v>354</v>
      </c>
      <c r="L126" s="3">
        <f>IF(K126=TaskC!B29,0.5,0)</f>
        <v>0</v>
      </c>
    </row>
    <row r="127" spans="2:12" x14ac:dyDescent="0.25">
      <c r="B127" s="113">
        <f>SUM(TaskA!C31:G31)</f>
        <v>717</v>
      </c>
      <c r="C127" s="114">
        <f>IF(B127=TaskA!H31,0.25,0)</f>
        <v>0</v>
      </c>
      <c r="D127" s="114">
        <f>AVERAGE(TaskA!C31:G31)</f>
        <v>143.4</v>
      </c>
      <c r="E127" s="115">
        <f>IF(D127=TaskA!I31,0.25,0)</f>
        <v>0</v>
      </c>
      <c r="F127" s="3">
        <f>MAX(TaskA!C31:G31)</f>
        <v>194</v>
      </c>
      <c r="G127" s="3">
        <f>IF(F127=TaskA!J31,0.25,0)</f>
        <v>0</v>
      </c>
      <c r="H127" s="3">
        <f>TaskA!H31/TaskA!$I$11</f>
        <v>0</v>
      </c>
      <c r="I127" s="3">
        <f>IF(H127=TaskA!K31,0.25,0)</f>
        <v>0.25</v>
      </c>
      <c r="K127" s="120">
        <v>355</v>
      </c>
      <c r="L127" s="3">
        <f>IF(K127=TaskC!B30,0.5,0)</f>
        <v>0</v>
      </c>
    </row>
    <row r="128" spans="2:12" x14ac:dyDescent="0.25">
      <c r="B128" s="113">
        <f>SUM(TaskA!C32:G32)</f>
        <v>740</v>
      </c>
      <c r="C128" s="114">
        <f>IF(B128=TaskA!H32,0.25,0)</f>
        <v>0</v>
      </c>
      <c r="D128" s="114">
        <f>AVERAGE(TaskA!C32:G32)</f>
        <v>148</v>
      </c>
      <c r="E128" s="115">
        <f>IF(D128=TaskA!I32,0.25,0)</f>
        <v>0</v>
      </c>
      <c r="F128" s="3">
        <f>MAX(TaskA!C32:G32)</f>
        <v>200</v>
      </c>
      <c r="G128" s="3">
        <f>IF(F128=TaskA!J32,0.25,0)</f>
        <v>0</v>
      </c>
      <c r="H128" s="3">
        <f>TaskA!H32/TaskA!$I$11</f>
        <v>0</v>
      </c>
      <c r="I128" s="3">
        <f>IF(H128=TaskA!K32,0.25,0)</f>
        <v>0.25</v>
      </c>
      <c r="K128" s="120">
        <v>356</v>
      </c>
      <c r="L128" s="3">
        <f>IF(K128=TaskC!B31,0.5,0)</f>
        <v>0</v>
      </c>
    </row>
    <row r="129" spans="2:12" x14ac:dyDescent="0.25">
      <c r="B129" s="113">
        <f>SUM(TaskA!C33:G33)</f>
        <v>763</v>
      </c>
      <c r="C129" s="114">
        <f>IF(B129=TaskA!H33,0.25,0)</f>
        <v>0</v>
      </c>
      <c r="D129" s="114">
        <f>AVERAGE(TaskA!C33:G33)</f>
        <v>152.6</v>
      </c>
      <c r="E129" s="115">
        <f>IF(D129=TaskA!I33,0.25,0)</f>
        <v>0</v>
      </c>
      <c r="F129" s="3">
        <f>MAX(TaskA!C33:G33)</f>
        <v>206</v>
      </c>
      <c r="G129" s="3">
        <f>IF(F129=TaskA!J33,0.25,0)</f>
        <v>0</v>
      </c>
      <c r="H129" s="3">
        <f>TaskA!H33/TaskA!$I$11</f>
        <v>0</v>
      </c>
      <c r="I129" s="3">
        <f>IF(H129=TaskA!K33,0.25,0)</f>
        <v>0.25</v>
      </c>
      <c r="K129" s="120">
        <v>357</v>
      </c>
      <c r="L129" s="3">
        <f>IF(K129=TaskC!B32,0.5,0)</f>
        <v>0</v>
      </c>
    </row>
    <row r="130" spans="2:12" x14ac:dyDescent="0.25">
      <c r="B130" s="113">
        <f>SUM(TaskA!C34:G34)</f>
        <v>786</v>
      </c>
      <c r="C130" s="114">
        <f>IF(B130=TaskA!H34,0.25,0)</f>
        <v>0</v>
      </c>
      <c r="D130" s="114">
        <f>AVERAGE(TaskA!C34:G34)</f>
        <v>157.19999999999999</v>
      </c>
      <c r="E130" s="115">
        <f>IF(D130=TaskA!I34,0.25,0)</f>
        <v>0</v>
      </c>
      <c r="F130" s="3">
        <f>MAX(TaskA!C34:G34)</f>
        <v>212</v>
      </c>
      <c r="G130" s="3">
        <f>IF(F130=TaskA!J34,0.25,0)</f>
        <v>0</v>
      </c>
      <c r="H130" s="3">
        <f>TaskA!H34/TaskA!$I$11</f>
        <v>0</v>
      </c>
      <c r="I130" s="3">
        <f>IF(H130=TaskA!K34,0.25,0)</f>
        <v>0.25</v>
      </c>
      <c r="K130" s="120">
        <v>358</v>
      </c>
      <c r="L130" s="3">
        <f>IF(K130=TaskC!B33,0.5,0)</f>
        <v>0</v>
      </c>
    </row>
    <row r="131" spans="2:12" x14ac:dyDescent="0.25">
      <c r="B131" s="113">
        <f>SUM(TaskA!C35:G35)</f>
        <v>809</v>
      </c>
      <c r="C131" s="114">
        <f>IF(B131=TaskA!H35,0.25,0)</f>
        <v>0</v>
      </c>
      <c r="D131" s="114">
        <f>AVERAGE(TaskA!C35:G35)</f>
        <v>161.80000000000001</v>
      </c>
      <c r="E131" s="115">
        <f>IF(D131=TaskA!I35,0.25,0)</f>
        <v>0</v>
      </c>
      <c r="F131" s="3">
        <f>MAX(TaskA!C35:G35)</f>
        <v>218</v>
      </c>
      <c r="G131" s="3">
        <f>IF(F131=TaskA!J35,0.25,0)</f>
        <v>0</v>
      </c>
      <c r="H131" s="3">
        <f>TaskA!H35/TaskA!$I$11</f>
        <v>0</v>
      </c>
      <c r="I131" s="3">
        <f>IF(H131=TaskA!K35,0.25,0)</f>
        <v>0.25</v>
      </c>
      <c r="K131" s="120">
        <v>359</v>
      </c>
      <c r="L131" s="3">
        <f>IF(K131=TaskC!B34,0.5,0)</f>
        <v>0</v>
      </c>
    </row>
    <row r="132" spans="2:12" x14ac:dyDescent="0.25">
      <c r="B132" s="113">
        <f>SUM(TaskA!C36:G36)</f>
        <v>832</v>
      </c>
      <c r="C132" s="114">
        <f>IF(B132=TaskA!H36,0.25,0)</f>
        <v>0</v>
      </c>
      <c r="D132" s="114">
        <f>AVERAGE(TaskA!C36:G36)</f>
        <v>166.4</v>
      </c>
      <c r="E132" s="115">
        <f>IF(D132=TaskA!I36,0.25,0)</f>
        <v>0</v>
      </c>
      <c r="F132" s="3">
        <f>MAX(TaskA!C36:G36)</f>
        <v>224</v>
      </c>
      <c r="G132" s="3">
        <f>IF(F132=TaskA!J36,0.25,0)</f>
        <v>0</v>
      </c>
      <c r="H132" s="3">
        <f>TaskA!H36/TaskA!$I$11</f>
        <v>0</v>
      </c>
      <c r="I132" s="3">
        <f>IF(H132=TaskA!K36,0.25,0)</f>
        <v>0.25</v>
      </c>
      <c r="K132" s="120">
        <v>360</v>
      </c>
      <c r="L132" s="3">
        <f>IF(K132=TaskC!B35,0.5,0)</f>
        <v>0</v>
      </c>
    </row>
    <row r="133" spans="2:12" x14ac:dyDescent="0.25">
      <c r="B133" s="113">
        <f>SUM(TaskA!C37:G37)</f>
        <v>855</v>
      </c>
      <c r="C133" s="114">
        <f>IF(B133=TaskA!H37,0.25,0)</f>
        <v>0</v>
      </c>
      <c r="D133" s="114">
        <f>AVERAGE(TaskA!C37:G37)</f>
        <v>171</v>
      </c>
      <c r="E133" s="115">
        <f>IF(D133=TaskA!I37,0.25,0)</f>
        <v>0</v>
      </c>
      <c r="F133" s="3">
        <f>MAX(TaskA!C37:G37)</f>
        <v>230</v>
      </c>
      <c r="G133" s="3">
        <f>IF(F133=TaskA!J37,0.25,0)</f>
        <v>0</v>
      </c>
      <c r="H133" s="3">
        <f>TaskA!H37/TaskA!$I$11</f>
        <v>0</v>
      </c>
      <c r="I133" s="3">
        <f>IF(H133=TaskA!K37,0.25,0)</f>
        <v>0.25</v>
      </c>
      <c r="K133" s="120">
        <v>237</v>
      </c>
      <c r="L133" s="3">
        <f>IF(K133=TaskC!B36,0.5,0)</f>
        <v>0</v>
      </c>
    </row>
    <row r="134" spans="2:12" x14ac:dyDescent="0.25">
      <c r="B134" s="113">
        <f>SUM(TaskA!C38:G38)</f>
        <v>878</v>
      </c>
      <c r="C134" s="114">
        <f>IF(B134=TaskA!H38,0.25,0)</f>
        <v>0</v>
      </c>
      <c r="D134" s="114">
        <f>AVERAGE(TaskA!C38:G38)</f>
        <v>175.6</v>
      </c>
      <c r="E134" s="115">
        <f>IF(D134=TaskA!I38,0.25,0)</f>
        <v>0</v>
      </c>
      <c r="F134" s="3">
        <f>MAX(TaskA!C38:G38)</f>
        <v>236</v>
      </c>
      <c r="G134" s="3">
        <f>IF(F134=TaskA!J38,0.25,0)</f>
        <v>0</v>
      </c>
      <c r="H134" s="3">
        <f>TaskA!H38/TaskA!$I$11</f>
        <v>0</v>
      </c>
      <c r="I134" s="3">
        <f>IF(H134=TaskA!K38,0.25,0)</f>
        <v>0.25</v>
      </c>
      <c r="K134" s="120">
        <v>238</v>
      </c>
      <c r="L134" s="3">
        <f>IF(K134=TaskC!B37,0.5,0)</f>
        <v>0</v>
      </c>
    </row>
    <row r="135" spans="2:12" x14ac:dyDescent="0.25">
      <c r="B135" s="113">
        <f>SUM(TaskA!C39:G39)</f>
        <v>901</v>
      </c>
      <c r="C135" s="114">
        <f>IF(B135=TaskA!H39,0.25,0)</f>
        <v>0</v>
      </c>
      <c r="D135" s="114">
        <f>AVERAGE(TaskA!C39:G39)</f>
        <v>180.2</v>
      </c>
      <c r="E135" s="115">
        <f>IF(D135=TaskA!I39,0.25,0)</f>
        <v>0</v>
      </c>
      <c r="F135" s="3">
        <f>MAX(TaskA!C39:G39)</f>
        <v>242</v>
      </c>
      <c r="G135" s="3">
        <f>IF(F135=TaskA!J39,0.25,0)</f>
        <v>0</v>
      </c>
      <c r="H135" s="3">
        <f>TaskA!H39/TaskA!$I$11</f>
        <v>0</v>
      </c>
      <c r="I135" s="3">
        <f>IF(H135=TaskA!K39,0.25,0)</f>
        <v>0.25</v>
      </c>
      <c r="K135" s="120">
        <v>239</v>
      </c>
      <c r="L135" s="3">
        <f>IF(K135=TaskC!B38,0.5,0)</f>
        <v>0</v>
      </c>
    </row>
    <row r="136" spans="2:12" x14ac:dyDescent="0.25">
      <c r="B136" s="113">
        <f>SUM(TaskA!C40:G40)</f>
        <v>924</v>
      </c>
      <c r="C136" s="114">
        <f>IF(B136=TaskA!H40,0.25,0)</f>
        <v>0</v>
      </c>
      <c r="D136" s="114">
        <f>AVERAGE(TaskA!C40:G40)</f>
        <v>184.8</v>
      </c>
      <c r="E136" s="115">
        <f>IF(D136=TaskA!I40,0.25,0)</f>
        <v>0</v>
      </c>
      <c r="F136" s="3">
        <f>MAX(TaskA!C40:G40)</f>
        <v>248</v>
      </c>
      <c r="G136" s="3">
        <f>IF(F136=TaskA!J40,0.25,0)</f>
        <v>0</v>
      </c>
      <c r="H136" s="3">
        <f>TaskA!H40/TaskA!$I$11</f>
        <v>0</v>
      </c>
      <c r="I136" s="3">
        <f>IF(H136=TaskA!K40,0.25,0)</f>
        <v>0.25</v>
      </c>
      <c r="K136" s="120">
        <v>240</v>
      </c>
      <c r="L136" s="3">
        <f>IF(K136=TaskC!B39,0.5,0)</f>
        <v>0</v>
      </c>
    </row>
    <row r="137" spans="2:12" x14ac:dyDescent="0.25">
      <c r="B137" s="113">
        <f>SUM(TaskA!C41:G41)</f>
        <v>947</v>
      </c>
      <c r="C137" s="114">
        <f>IF(B137=TaskA!H41,0.25,0)</f>
        <v>0</v>
      </c>
      <c r="D137" s="114">
        <f>AVERAGE(TaskA!C41:G41)</f>
        <v>189.4</v>
      </c>
      <c r="E137" s="115">
        <f>IF(D137=TaskA!I41,0.25,0)</f>
        <v>0</v>
      </c>
      <c r="F137" s="3">
        <f>MAX(TaskA!C41:G41)</f>
        <v>254</v>
      </c>
      <c r="G137" s="3">
        <f>IF(F137=TaskA!J41,0.25,0)</f>
        <v>0</v>
      </c>
      <c r="H137" s="3">
        <f>TaskA!H41/TaskA!$I$11</f>
        <v>0</v>
      </c>
      <c r="I137" s="3">
        <f>IF(H137=TaskA!K41,0.25,0)</f>
        <v>0.25</v>
      </c>
      <c r="K137" s="120">
        <v>241</v>
      </c>
      <c r="L137" s="3">
        <f>IF(K137=TaskC!B40,0.5,0)</f>
        <v>0</v>
      </c>
    </row>
    <row r="138" spans="2:12" x14ac:dyDescent="0.25">
      <c r="B138" s="113">
        <f>SUM(TaskA!C42:G42)</f>
        <v>970</v>
      </c>
      <c r="C138" s="114">
        <f>IF(B138=TaskA!H42,0.25,0)</f>
        <v>0</v>
      </c>
      <c r="D138" s="114">
        <f>AVERAGE(TaskA!C42:G42)</f>
        <v>194</v>
      </c>
      <c r="E138" s="115">
        <f>IF(D138=TaskA!I42,0.25,0)</f>
        <v>0</v>
      </c>
      <c r="F138" s="3">
        <f>MAX(TaskA!C42:G42)</f>
        <v>260</v>
      </c>
      <c r="G138" s="3">
        <f>IF(F138=TaskA!J42,0.25,0)</f>
        <v>0</v>
      </c>
      <c r="H138" s="3">
        <f>TaskA!H42/TaskA!$I$11</f>
        <v>0</v>
      </c>
      <c r="I138" s="3">
        <f>IF(H138=TaskA!K42,0.25,0)</f>
        <v>0.25</v>
      </c>
      <c r="K138" s="120">
        <v>242</v>
      </c>
      <c r="L138" s="3">
        <f>IF(K138=TaskC!B41,0.5,0)</f>
        <v>0</v>
      </c>
    </row>
    <row r="139" spans="2:12" x14ac:dyDescent="0.25">
      <c r="B139" s="113">
        <f>SUM(TaskA!C43:G43)</f>
        <v>993</v>
      </c>
      <c r="C139" s="114">
        <f>IF(B139=TaskA!H43,0.25,0)</f>
        <v>0</v>
      </c>
      <c r="D139" s="114">
        <f>AVERAGE(TaskA!C43:G43)</f>
        <v>198.6</v>
      </c>
      <c r="E139" s="115">
        <f>IF(D139=TaskA!I43,0.25,0)</f>
        <v>0</v>
      </c>
      <c r="F139" s="3">
        <f>MAX(TaskA!C43:G43)</f>
        <v>266</v>
      </c>
      <c r="G139" s="3">
        <f>IF(F139=TaskA!J43,0.25,0)</f>
        <v>0</v>
      </c>
      <c r="H139" s="3">
        <f>TaskA!H43/TaskA!$I$11</f>
        <v>0</v>
      </c>
      <c r="I139" s="3">
        <f>IF(H139=TaskA!K43,0.25,0)</f>
        <v>0.25</v>
      </c>
      <c r="K139" s="120">
        <v>243</v>
      </c>
      <c r="L139" s="3">
        <f>IF(K139=TaskC!B42,0.5,0)</f>
        <v>0</v>
      </c>
    </row>
    <row r="140" spans="2:12" x14ac:dyDescent="0.25">
      <c r="B140" s="113">
        <f>SUM(TaskA!C44:G44)</f>
        <v>890</v>
      </c>
      <c r="C140" s="114">
        <f>IF(B140=TaskA!H44,0.25,0)</f>
        <v>0</v>
      </c>
      <c r="D140" s="114">
        <f>AVERAGE(TaskA!C44:G44)</f>
        <v>178</v>
      </c>
      <c r="E140" s="115">
        <f>IF(D140=TaskA!I44,0.25,0)</f>
        <v>0</v>
      </c>
      <c r="F140" s="3">
        <f>MAX(TaskA!C44:G44)</f>
        <v>272</v>
      </c>
      <c r="G140" s="3">
        <f>IF(F140=TaskA!J44,0.25,0)</f>
        <v>0</v>
      </c>
      <c r="H140" s="3">
        <f>TaskA!H44/TaskA!$I$11</f>
        <v>0</v>
      </c>
      <c r="I140" s="3">
        <f>IF(H140=TaskA!K44,0.25,0)</f>
        <v>0.25</v>
      </c>
      <c r="K140" s="120">
        <v>244</v>
      </c>
      <c r="L140" s="3">
        <f>IF(K140=TaskC!B43,0.5,0)</f>
        <v>0</v>
      </c>
    </row>
    <row r="141" spans="2:12" x14ac:dyDescent="0.25">
      <c r="B141" s="113">
        <f>SUM(TaskA!C45:G45)</f>
        <v>916</v>
      </c>
      <c r="C141" s="114">
        <f>IF(B141=TaskA!H45,0.25,0)</f>
        <v>0</v>
      </c>
      <c r="D141" s="114">
        <f>AVERAGE(TaskA!C45:G45)</f>
        <v>183.2</v>
      </c>
      <c r="E141" s="115">
        <f>IF(D141=TaskA!I45,0.25,0)</f>
        <v>0</v>
      </c>
      <c r="F141" s="3">
        <f>MAX(TaskA!C45:G45)</f>
        <v>278</v>
      </c>
      <c r="G141" s="3">
        <f>IF(F141=TaskA!J45,0.25,0)</f>
        <v>0</v>
      </c>
      <c r="H141" s="3">
        <f>TaskA!H45/TaskA!$I$11</f>
        <v>0</v>
      </c>
      <c r="I141" s="3">
        <f>IF(H141=TaskA!K45,0.25,0)</f>
        <v>0.25</v>
      </c>
      <c r="K141" s="120">
        <v>245</v>
      </c>
      <c r="L141" s="3">
        <f>IF(K141=TaskC!B44,0.5,0)</f>
        <v>0</v>
      </c>
    </row>
    <row r="142" spans="2:12" x14ac:dyDescent="0.25">
      <c r="B142" s="113">
        <f>SUM(TaskA!C46:G46)</f>
        <v>942</v>
      </c>
      <c r="C142" s="114">
        <f>IF(B142=TaskA!H46,0.25,0)</f>
        <v>0</v>
      </c>
      <c r="D142" s="114">
        <f>AVERAGE(TaskA!C46:G46)</f>
        <v>188.4</v>
      </c>
      <c r="E142" s="115">
        <f>IF(D142=TaskA!I46,0.25,0)</f>
        <v>0</v>
      </c>
      <c r="F142" s="3">
        <f>MAX(TaskA!C46:G46)</f>
        <v>284</v>
      </c>
      <c r="G142" s="3">
        <f>IF(F142=TaskA!J46,0.25,0)</f>
        <v>0</v>
      </c>
      <c r="H142" s="3">
        <f>TaskA!H46/TaskA!$I$11</f>
        <v>0</v>
      </c>
      <c r="I142" s="3">
        <f>IF(H142=TaskA!K46,0.25,0)</f>
        <v>0.25</v>
      </c>
      <c r="K142" s="120">
        <v>246</v>
      </c>
      <c r="L142" s="3">
        <f>IF(K142=TaskC!B45,0.5,0)</f>
        <v>0</v>
      </c>
    </row>
    <row r="143" spans="2:12" x14ac:dyDescent="0.25">
      <c r="B143" s="113">
        <f>SUM(TaskA!C47:G47)</f>
        <v>968</v>
      </c>
      <c r="C143" s="114">
        <f>IF(B143=TaskA!H47,0.25,0)</f>
        <v>0</v>
      </c>
      <c r="D143" s="114">
        <f>AVERAGE(TaskA!C47:G47)</f>
        <v>193.6</v>
      </c>
      <c r="E143" s="115">
        <f>IF(D143=TaskA!I47,0.25,0)</f>
        <v>0</v>
      </c>
      <c r="F143" s="3">
        <f>MAX(TaskA!C47:G47)</f>
        <v>290</v>
      </c>
      <c r="G143" s="3">
        <f>IF(F143=TaskA!J47,0.25,0)</f>
        <v>0</v>
      </c>
      <c r="H143" s="3">
        <f>TaskA!H47/TaskA!$I$11</f>
        <v>0</v>
      </c>
      <c r="I143" s="3">
        <f>IF(H143=TaskA!K47,0.25,0)</f>
        <v>0.25</v>
      </c>
      <c r="K143" s="120">
        <v>115</v>
      </c>
      <c r="L143" s="3">
        <f>IF(K143=TaskC!B46,0.5,0)</f>
        <v>0</v>
      </c>
    </row>
    <row r="144" spans="2:12" x14ac:dyDescent="0.25">
      <c r="B144" s="113">
        <f>SUM(TaskA!C48:G48)</f>
        <v>994</v>
      </c>
      <c r="C144" s="114">
        <f>IF(B144=TaskA!H48,0.25,0)</f>
        <v>0</v>
      </c>
      <c r="D144" s="114">
        <f>AVERAGE(TaskA!C48:G48)</f>
        <v>198.8</v>
      </c>
      <c r="E144" s="115">
        <f>IF(D144=TaskA!I48,0.25,0)</f>
        <v>0</v>
      </c>
      <c r="F144" s="3">
        <f>MAX(TaskA!C48:G48)</f>
        <v>296</v>
      </c>
      <c r="G144" s="3">
        <f>IF(F144=TaskA!J48,0.25,0)</f>
        <v>0</v>
      </c>
      <c r="H144" s="3">
        <f>TaskA!H48/TaskA!$I$11</f>
        <v>0</v>
      </c>
      <c r="I144" s="3">
        <f>IF(H144=TaskA!K48,0.25,0)</f>
        <v>0.25</v>
      </c>
      <c r="K144" s="120">
        <v>116</v>
      </c>
      <c r="L144" s="3">
        <f>IF(K144=TaskC!B47,0.5,0)</f>
        <v>0</v>
      </c>
    </row>
    <row r="145" spans="2:12" x14ac:dyDescent="0.25">
      <c r="B145" s="113">
        <f>SUM(TaskA!C49:G49)</f>
        <v>1020</v>
      </c>
      <c r="C145" s="114">
        <f>IF(B145=TaskA!H49,0.25,0)</f>
        <v>0</v>
      </c>
      <c r="D145" s="114">
        <f>AVERAGE(TaskA!C49:G49)</f>
        <v>204</v>
      </c>
      <c r="E145" s="115">
        <f>IF(D145=TaskA!I49,0.25,0)</f>
        <v>0</v>
      </c>
      <c r="F145" s="3">
        <f>MAX(TaskA!C49:G49)</f>
        <v>302</v>
      </c>
      <c r="G145" s="3">
        <f>IF(F145=TaskA!J49,0.25,0)</f>
        <v>0</v>
      </c>
      <c r="H145" s="3">
        <f>TaskA!H49/TaskA!$I$11</f>
        <v>0</v>
      </c>
      <c r="I145" s="3">
        <f>IF(H145=TaskA!K49,0.25,0)</f>
        <v>0.25</v>
      </c>
      <c r="K145" s="120">
        <v>117</v>
      </c>
      <c r="L145" s="3">
        <f>IF(K145=TaskC!B48,0.5,0)</f>
        <v>0</v>
      </c>
    </row>
    <row r="146" spans="2:12" x14ac:dyDescent="0.25">
      <c r="B146" s="113">
        <f>SUM(TaskA!C50:G50)</f>
        <v>1037</v>
      </c>
      <c r="C146" s="114">
        <f>IF(B146=TaskA!H50,0.25,0)</f>
        <v>0</v>
      </c>
      <c r="D146" s="114">
        <f>AVERAGE(TaskA!C50:G50)</f>
        <v>207.4</v>
      </c>
      <c r="E146" s="115">
        <f>IF(D146=TaskA!I50,0.25,0)</f>
        <v>0</v>
      </c>
      <c r="F146" s="3">
        <f>MAX(TaskA!C50:G50)</f>
        <v>308</v>
      </c>
      <c r="G146" s="3">
        <f>IF(F146=TaskA!J50,0.25,0)</f>
        <v>0</v>
      </c>
      <c r="H146" s="3">
        <f>TaskA!H50/TaskA!$I$11</f>
        <v>0</v>
      </c>
      <c r="I146" s="3">
        <f>IF(H146=TaskA!K50,0.25,0)</f>
        <v>0.25</v>
      </c>
      <c r="K146" s="120">
        <v>118</v>
      </c>
      <c r="L146" s="3">
        <f>IF(K146=TaskC!B49,0.5,0)</f>
        <v>0</v>
      </c>
    </row>
    <row r="147" spans="2:12" x14ac:dyDescent="0.25">
      <c r="B147" s="113">
        <f>SUM(TaskA!C51:G51)</f>
        <v>1054</v>
      </c>
      <c r="C147" s="114">
        <f>IF(B147=TaskA!H51,0.25,0)</f>
        <v>0</v>
      </c>
      <c r="D147" s="114">
        <f>AVERAGE(TaskA!C51:G51)</f>
        <v>210.8</v>
      </c>
      <c r="E147" s="115">
        <f>IF(D147=TaskA!I51,0.25,0)</f>
        <v>0</v>
      </c>
      <c r="F147" s="3">
        <f>MAX(TaskA!C51:G51)</f>
        <v>314</v>
      </c>
      <c r="G147" s="3">
        <f>IF(F147=TaskA!J51,0.25,0)</f>
        <v>0</v>
      </c>
      <c r="H147" s="3">
        <f>TaskA!H51/TaskA!$I$11</f>
        <v>0</v>
      </c>
      <c r="I147" s="3">
        <f>IF(H147=TaskA!K51,0.25,0)</f>
        <v>0.25</v>
      </c>
      <c r="K147" s="120">
        <v>119</v>
      </c>
      <c r="L147" s="3">
        <f>IF(K147=TaskC!B50,0.5,0)</f>
        <v>0</v>
      </c>
    </row>
    <row r="148" spans="2:12" x14ac:dyDescent="0.25">
      <c r="B148" s="113">
        <f>SUM(TaskA!C52:G52)</f>
        <v>1071</v>
      </c>
      <c r="C148" s="114">
        <f>IF(B148=TaskA!H52,0.25,0)</f>
        <v>0</v>
      </c>
      <c r="D148" s="114">
        <f>AVERAGE(TaskA!C52:G52)</f>
        <v>214.2</v>
      </c>
      <c r="E148" s="115">
        <f>IF(D148=TaskA!I52,0.25,0)</f>
        <v>0</v>
      </c>
      <c r="F148" s="3">
        <f>MAX(TaskA!C52:G52)</f>
        <v>320</v>
      </c>
      <c r="G148" s="3">
        <f>IF(F148=TaskA!J52,0.25,0)</f>
        <v>0</v>
      </c>
      <c r="H148" s="3">
        <f>TaskA!H52/TaskA!$I$11</f>
        <v>0</v>
      </c>
      <c r="I148" s="3">
        <f>IF(H148=TaskA!K52,0.25,0)</f>
        <v>0.25</v>
      </c>
      <c r="K148" s="120">
        <v>120</v>
      </c>
      <c r="L148" s="3">
        <f>IF(K148=TaskC!B51,0.5,0)</f>
        <v>0</v>
      </c>
    </row>
    <row r="149" spans="2:12" x14ac:dyDescent="0.25">
      <c r="B149" s="113">
        <f>SUM(TaskA!C53:G53)</f>
        <v>1088</v>
      </c>
      <c r="C149" s="114">
        <f>IF(B149=TaskA!H53,0.25,0)</f>
        <v>0</v>
      </c>
      <c r="D149" s="114">
        <f>AVERAGE(TaskA!C53:G53)</f>
        <v>217.6</v>
      </c>
      <c r="E149" s="115">
        <f>IF(D149=TaskA!I53,0.25,0)</f>
        <v>0</v>
      </c>
      <c r="F149" s="3">
        <f>MAX(TaskA!C53:G53)</f>
        <v>326</v>
      </c>
      <c r="G149" s="3">
        <f>IF(F149=TaskA!J53,0.25,0)</f>
        <v>0</v>
      </c>
      <c r="H149" s="3">
        <f>TaskA!H53/TaskA!$I$11</f>
        <v>0</v>
      </c>
      <c r="I149" s="3">
        <f>IF(H149=TaskA!K53,0.25,0)</f>
        <v>0.25</v>
      </c>
      <c r="K149" s="120">
        <v>12</v>
      </c>
      <c r="L149" s="3">
        <f>IF(K149=TaskC!B52,0.5,0)</f>
        <v>0</v>
      </c>
    </row>
    <row r="150" spans="2:12" x14ac:dyDescent="0.25">
      <c r="B150" s="113">
        <f>SUM(TaskA!C54:G54)</f>
        <v>1105</v>
      </c>
      <c r="C150" s="114">
        <f>IF(B150=TaskA!H54,0.25,0)</f>
        <v>0</v>
      </c>
      <c r="D150" s="114">
        <f>AVERAGE(TaskA!C54:G54)</f>
        <v>221</v>
      </c>
      <c r="E150" s="115">
        <f>IF(D150=TaskA!I54,0.25,0)</f>
        <v>0</v>
      </c>
      <c r="F150" s="3">
        <f>MAX(TaskA!C54:G54)</f>
        <v>332</v>
      </c>
      <c r="G150" s="3">
        <f>IF(F150=TaskA!J54,0.25,0)</f>
        <v>0</v>
      </c>
      <c r="H150" s="3">
        <f>TaskA!H54/TaskA!$I$11</f>
        <v>0</v>
      </c>
      <c r="I150" s="3">
        <f>IF(H150=TaskA!K54,0.25,0)</f>
        <v>0.25</v>
      </c>
      <c r="K150" s="120">
        <v>13</v>
      </c>
      <c r="L150" s="3">
        <f>IF(K150=TaskC!B53,0.5,0)</f>
        <v>0</v>
      </c>
    </row>
    <row r="151" spans="2:12" x14ac:dyDescent="0.25">
      <c r="B151" s="113">
        <f>SUM(TaskA!C55:G55)</f>
        <v>1122</v>
      </c>
      <c r="C151" s="114">
        <f>IF(B151=TaskA!H55,0.25,0)</f>
        <v>0</v>
      </c>
      <c r="D151" s="114">
        <f>AVERAGE(TaskA!C55:G55)</f>
        <v>224.4</v>
      </c>
      <c r="E151" s="115">
        <f>IF(D151=TaskA!I55,0.25,0)</f>
        <v>0</v>
      </c>
      <c r="F151" s="3">
        <f>MAX(TaskA!C55:G55)</f>
        <v>338</v>
      </c>
      <c r="G151" s="3">
        <f>IF(F151=TaskA!J55,0.25,0)</f>
        <v>0</v>
      </c>
      <c r="H151" s="3">
        <f>TaskA!H55/TaskA!$I$11</f>
        <v>0</v>
      </c>
      <c r="I151" s="3">
        <f>IF(H151=TaskA!K55,0.25,0)</f>
        <v>0.25</v>
      </c>
      <c r="K151" s="120">
        <v>14</v>
      </c>
      <c r="L151" s="3">
        <f>IF(K151=TaskC!B54,0.5,0)</f>
        <v>0</v>
      </c>
    </row>
    <row r="152" spans="2:12" x14ac:dyDescent="0.25">
      <c r="B152" s="113">
        <f>SUM(TaskA!C56:G56)</f>
        <v>1139</v>
      </c>
      <c r="C152" s="114">
        <f>IF(B152=TaskA!H56,0.25,0)</f>
        <v>0</v>
      </c>
      <c r="D152" s="114">
        <f>AVERAGE(TaskA!C56:G56)</f>
        <v>227.8</v>
      </c>
      <c r="E152" s="115">
        <f>IF(D152=TaskA!I56,0.25,0)</f>
        <v>0</v>
      </c>
      <c r="F152" s="3">
        <f>MAX(TaskA!C56:G56)</f>
        <v>344</v>
      </c>
      <c r="G152" s="3">
        <f>IF(F152=TaskA!J56,0.25,0)</f>
        <v>0</v>
      </c>
      <c r="H152" s="3">
        <f>TaskA!H56/TaskA!$I$11</f>
        <v>0</v>
      </c>
      <c r="I152" s="3">
        <f>IF(H152=TaskA!K56,0.25,0)</f>
        <v>0.25</v>
      </c>
      <c r="K152" s="120">
        <v>15</v>
      </c>
      <c r="L152" s="3">
        <f>IF(K152=TaskC!B55,0.5,0)</f>
        <v>0</v>
      </c>
    </row>
    <row r="153" spans="2:12" x14ac:dyDescent="0.25">
      <c r="B153" s="113">
        <f>SUM(TaskA!C57:G57)</f>
        <v>1156</v>
      </c>
      <c r="C153" s="114">
        <f>IF(B153=TaskA!H57,0.25,0)</f>
        <v>0</v>
      </c>
      <c r="D153" s="114">
        <f>AVERAGE(TaskA!C57:G57)</f>
        <v>231.2</v>
      </c>
      <c r="E153" s="115">
        <f>IF(D153=TaskA!I57,0.25,0)</f>
        <v>0</v>
      </c>
      <c r="F153" s="3">
        <f>MAX(TaskA!C57:G57)</f>
        <v>350</v>
      </c>
      <c r="G153" s="3">
        <f>IF(F153=TaskA!J57,0.25,0)</f>
        <v>0</v>
      </c>
      <c r="H153" s="3">
        <f>TaskA!H57/TaskA!$I$11</f>
        <v>0</v>
      </c>
      <c r="I153" s="3">
        <f>IF(H153=TaskA!K57,0.25,0)</f>
        <v>0.25</v>
      </c>
      <c r="K153" s="120">
        <v>16</v>
      </c>
      <c r="L153" s="3">
        <f>IF(K153=TaskC!B56,0.5,0)</f>
        <v>0</v>
      </c>
    </row>
    <row r="154" spans="2:12" x14ac:dyDescent="0.25">
      <c r="B154" s="113">
        <f>SUM(TaskA!C58:G58)</f>
        <v>1173</v>
      </c>
      <c r="C154" s="114">
        <f>IF(B154=TaskA!H58,0.25,0)</f>
        <v>0</v>
      </c>
      <c r="D154" s="114">
        <f>AVERAGE(TaskA!C58:G58)</f>
        <v>234.6</v>
      </c>
      <c r="E154" s="115">
        <f>IF(D154=TaskA!I58,0.25,0)</f>
        <v>0</v>
      </c>
      <c r="F154" s="3">
        <f>MAX(TaskA!C58:G58)</f>
        <v>356</v>
      </c>
      <c r="G154" s="3">
        <f>IF(F154=TaskA!J58,0.25,0)</f>
        <v>0</v>
      </c>
      <c r="H154" s="3">
        <f>TaskA!H58/TaskA!$I$11</f>
        <v>0</v>
      </c>
      <c r="I154" s="3">
        <f>IF(H154=TaskA!K58,0.25,0)</f>
        <v>0.25</v>
      </c>
      <c r="K154" s="120">
        <v>1</v>
      </c>
      <c r="L154" s="3">
        <f>IF(K154=TaskC!B57,0.5,0)</f>
        <v>0</v>
      </c>
    </row>
    <row r="155" spans="2:12" x14ac:dyDescent="0.25">
      <c r="B155" s="113">
        <f>SUM(TaskA!C59:G59)</f>
        <v>1190</v>
      </c>
      <c r="C155" s="114">
        <f>IF(B155=TaskA!H59,0.25,0)</f>
        <v>0</v>
      </c>
      <c r="D155" s="114">
        <f>AVERAGE(TaskA!C59:G59)</f>
        <v>238</v>
      </c>
      <c r="E155" s="115">
        <f>IF(D155=TaskA!I59,0.25,0)</f>
        <v>0</v>
      </c>
      <c r="F155" s="3">
        <f>MAX(TaskA!C59:G59)</f>
        <v>362</v>
      </c>
      <c r="G155" s="3">
        <f>IF(F155=TaskA!J59,0.25,0)</f>
        <v>0</v>
      </c>
      <c r="H155" s="3">
        <f>TaskA!H59/TaskA!$I$11</f>
        <v>0</v>
      </c>
      <c r="I155" s="3">
        <f>IF(H155=TaskA!K59,0.25,0)</f>
        <v>0.25</v>
      </c>
      <c r="K155" s="120">
        <v>937</v>
      </c>
      <c r="L155" s="3">
        <f>IF(K155=TaskC!B58,0.5,0)</f>
        <v>0</v>
      </c>
    </row>
    <row r="156" spans="2:12" x14ac:dyDescent="0.25">
      <c r="B156" s="113">
        <f>SUM(TaskA!C60:G60)</f>
        <v>1207</v>
      </c>
      <c r="C156" s="114">
        <f>IF(B156=TaskA!H60,0.25,0)</f>
        <v>0</v>
      </c>
      <c r="D156" s="114">
        <f>AVERAGE(TaskA!C60:G60)</f>
        <v>241.4</v>
      </c>
      <c r="E156" s="115">
        <f>IF(D156=TaskA!I60,0.25,0)</f>
        <v>0</v>
      </c>
      <c r="F156" s="3">
        <f>MAX(TaskA!C60:G60)</f>
        <v>368</v>
      </c>
      <c r="G156" s="3">
        <f>IF(F156=TaskA!J60,0.25,0)</f>
        <v>0</v>
      </c>
      <c r="H156" s="3">
        <f>TaskA!H60/TaskA!$I$11</f>
        <v>0</v>
      </c>
      <c r="I156" s="3">
        <f>IF(H156=TaskA!K60,0.25,0)</f>
        <v>0.25</v>
      </c>
      <c r="K156" s="120">
        <v>601</v>
      </c>
      <c r="L156" s="3">
        <f>IF(K156=TaskC!B59,0.5,0)</f>
        <v>0</v>
      </c>
    </row>
    <row r="157" spans="2:12" x14ac:dyDescent="0.25">
      <c r="B157" s="113">
        <f>SUM(TaskA!C61:G61)</f>
        <v>1224</v>
      </c>
      <c r="C157" s="114">
        <f>IF(B157=TaskA!H61,0.25,0)</f>
        <v>0</v>
      </c>
      <c r="D157" s="114">
        <f>AVERAGE(TaskA!C61:G61)</f>
        <v>244.8</v>
      </c>
      <c r="E157" s="115">
        <f>IF(D157=TaskA!I61,0.25,0)</f>
        <v>0</v>
      </c>
      <c r="F157" s="3">
        <f>MAX(TaskA!C61:G61)</f>
        <v>374</v>
      </c>
      <c r="G157" s="3">
        <f>IF(F157=TaskA!J61,0.25,0)</f>
        <v>0</v>
      </c>
      <c r="H157" s="3">
        <f>TaskA!H61/TaskA!$I$11</f>
        <v>0</v>
      </c>
      <c r="I157" s="3">
        <f>IF(H157=TaskA!K61,0.25,0)</f>
        <v>0.25</v>
      </c>
      <c r="K157" s="120">
        <v>361</v>
      </c>
      <c r="L157" s="3">
        <f>IF(K157=TaskC!B60,0.5,0)</f>
        <v>0</v>
      </c>
    </row>
    <row r="158" spans="2:12" x14ac:dyDescent="0.25">
      <c r="B158" s="113">
        <f>SUM(TaskA!C62:G62)</f>
        <v>1241</v>
      </c>
      <c r="C158" s="114">
        <f>IF(B158=TaskA!H62,0.25,0)</f>
        <v>0</v>
      </c>
      <c r="D158" s="114">
        <f>AVERAGE(TaskA!C62:G62)</f>
        <v>248.2</v>
      </c>
      <c r="E158" s="115">
        <f>IF(D158=TaskA!I62,0.25,0)</f>
        <v>0</v>
      </c>
      <c r="F158" s="3">
        <f>MAX(TaskA!C62:G62)</f>
        <v>380</v>
      </c>
      <c r="G158" s="3">
        <f>IF(F158=TaskA!J62,0.25,0)</f>
        <v>0</v>
      </c>
      <c r="H158" s="3">
        <f>TaskA!H62/TaskA!$I$11</f>
        <v>0</v>
      </c>
      <c r="I158" s="3">
        <f>IF(H158=TaskA!K62,0.25,0)</f>
        <v>0.25</v>
      </c>
      <c r="K158" s="120">
        <v>121</v>
      </c>
      <c r="L158" s="3">
        <f>IF(K158=TaskC!B61,0.5,0)</f>
        <v>0</v>
      </c>
    </row>
    <row r="159" spans="2:12" x14ac:dyDescent="0.25">
      <c r="B159" s="113">
        <f>SUM(TaskA!C63:G63)</f>
        <v>1258</v>
      </c>
      <c r="C159" s="114">
        <f>IF(B159=TaskA!H63,0.25,0)</f>
        <v>0</v>
      </c>
      <c r="D159" s="114">
        <f>AVERAGE(TaskA!C63:G63)</f>
        <v>251.6</v>
      </c>
      <c r="E159" s="115">
        <f>IF(D159=TaskA!I63,0.25,0)</f>
        <v>0</v>
      </c>
      <c r="F159" s="3">
        <f>MAX(TaskA!C63:G63)</f>
        <v>386</v>
      </c>
      <c r="G159" s="3">
        <f>IF(F159=TaskA!J63,0.25,0)</f>
        <v>0</v>
      </c>
      <c r="H159" s="3">
        <f>TaskA!H63/TaskA!$I$11</f>
        <v>0</v>
      </c>
      <c r="I159" s="3">
        <f>IF(H159=TaskA!K63,0.25,0)</f>
        <v>0.25</v>
      </c>
      <c r="K159" s="120">
        <v>265</v>
      </c>
      <c r="L159" s="3">
        <f>IF(K159=TaskC!B62,0.5,0)</f>
        <v>0</v>
      </c>
    </row>
    <row r="160" spans="2:12" x14ac:dyDescent="0.25">
      <c r="B160" s="113">
        <f>SUM(TaskA!C64:G64)</f>
        <v>1275</v>
      </c>
      <c r="C160" s="114">
        <f>IF(B160=TaskA!H64,0.25,0)</f>
        <v>0</v>
      </c>
      <c r="D160" s="114">
        <f>AVERAGE(TaskA!C64:G64)</f>
        <v>255</v>
      </c>
      <c r="E160" s="115">
        <f>IF(D160=TaskA!I64,0.25,0)</f>
        <v>0</v>
      </c>
      <c r="F160" s="3">
        <f>MAX(TaskA!C64:G64)</f>
        <v>392</v>
      </c>
      <c r="G160" s="3">
        <f>IF(F160=TaskA!J64,0.25,0)</f>
        <v>0</v>
      </c>
      <c r="H160" s="3">
        <f>TaskA!H64/TaskA!$I$11</f>
        <v>0</v>
      </c>
      <c r="I160" s="3">
        <f>IF(H160=TaskA!K64,0.25,0)</f>
        <v>0.25</v>
      </c>
      <c r="K160" s="120">
        <v>266</v>
      </c>
      <c r="L160" s="3">
        <f>IF(K160=TaskC!B63,0.5,0)</f>
        <v>0</v>
      </c>
    </row>
    <row r="161" spans="2:12" x14ac:dyDescent="0.25">
      <c r="B161" s="113">
        <f>SUM(TaskA!C65:G65)</f>
        <v>1292</v>
      </c>
      <c r="C161" s="114">
        <f>IF(B161=TaskA!H65,0.25,0)</f>
        <v>0</v>
      </c>
      <c r="D161" s="114">
        <f>AVERAGE(TaskA!C65:G65)</f>
        <v>258.39999999999998</v>
      </c>
      <c r="E161" s="115">
        <f>IF(D161=TaskA!I65,0.25,0)</f>
        <v>0</v>
      </c>
      <c r="F161" s="3">
        <f>MAX(TaskA!C65:G65)</f>
        <v>398</v>
      </c>
      <c r="G161" s="3">
        <f>IF(F161=TaskA!J65,0.25,0)</f>
        <v>0</v>
      </c>
      <c r="H161" s="3">
        <f>TaskA!H65/TaskA!$I$11</f>
        <v>0</v>
      </c>
      <c r="I161" s="3">
        <f>IF(H161=TaskA!K65,0.25,0)</f>
        <v>0.25</v>
      </c>
      <c r="K161" s="120">
        <v>267</v>
      </c>
      <c r="L161" s="3">
        <f>IF(K161=TaskC!B64,0.5,0)</f>
        <v>0</v>
      </c>
    </row>
    <row r="162" spans="2:12" x14ac:dyDescent="0.25">
      <c r="B162" s="113">
        <f>SUM(TaskA!C66:G66)</f>
        <v>1309</v>
      </c>
      <c r="C162" s="114">
        <f>IF(B162=TaskA!H66,0.25,0)</f>
        <v>0</v>
      </c>
      <c r="D162" s="114">
        <f>AVERAGE(TaskA!C66:G66)</f>
        <v>261.8</v>
      </c>
      <c r="E162" s="115">
        <f>IF(D162=TaskA!I66,0.25,0)</f>
        <v>0</v>
      </c>
      <c r="F162" s="3">
        <f>MAX(TaskA!C66:G66)</f>
        <v>404</v>
      </c>
      <c r="G162" s="3">
        <f>IF(F162=TaskA!J66,0.25,0)</f>
        <v>0</v>
      </c>
      <c r="H162" s="3">
        <f>TaskA!H66/TaskA!$I$11</f>
        <v>0</v>
      </c>
      <c r="I162" s="3">
        <f>IF(H162=TaskA!K66,0.25,0)</f>
        <v>0.25</v>
      </c>
      <c r="K162" s="120">
        <v>268</v>
      </c>
      <c r="L162" s="3">
        <f>IF(K162=TaskC!B65,0.5,0)</f>
        <v>0</v>
      </c>
    </row>
    <row r="163" spans="2:12" x14ac:dyDescent="0.25">
      <c r="B163" s="113">
        <f>SUM(TaskA!C67:G67)</f>
        <v>1326</v>
      </c>
      <c r="C163" s="114">
        <f>IF(B163=TaskA!H67,0.25,0)</f>
        <v>0</v>
      </c>
      <c r="D163" s="114">
        <f>AVERAGE(TaskA!C67:G67)</f>
        <v>265.2</v>
      </c>
      <c r="E163" s="115">
        <f>IF(D163=TaskA!I67,0.25,0)</f>
        <v>0</v>
      </c>
      <c r="F163" s="3">
        <f>MAX(TaskA!C67:G67)</f>
        <v>410</v>
      </c>
      <c r="G163" s="3">
        <f>IF(F163=TaskA!J67,0.25,0)</f>
        <v>0</v>
      </c>
      <c r="H163" s="3">
        <f>TaskA!H67/TaskA!$I$11</f>
        <v>0</v>
      </c>
      <c r="I163" s="3">
        <f>IF(H163=TaskA!K67,0.25,0)</f>
        <v>0.25</v>
      </c>
      <c r="K163" s="120">
        <v>122</v>
      </c>
      <c r="L163" s="3">
        <f>IF(K163=TaskC!B66,0.5,0)</f>
        <v>0</v>
      </c>
    </row>
    <row r="164" spans="2:12" x14ac:dyDescent="0.25">
      <c r="B164" s="113">
        <f>SUM(TaskA!C68:G68)</f>
        <v>1343</v>
      </c>
      <c r="C164" s="114">
        <f>IF(B164=TaskA!H68,0.25,0)</f>
        <v>0</v>
      </c>
      <c r="D164" s="114">
        <f>AVERAGE(TaskA!C68:G68)</f>
        <v>268.60000000000002</v>
      </c>
      <c r="E164" s="115">
        <f>IF(D164=TaskA!I68,0.25,0)</f>
        <v>0</v>
      </c>
      <c r="F164" s="3">
        <f>MAX(TaskA!C68:G68)</f>
        <v>416</v>
      </c>
      <c r="G164" s="3">
        <f>IF(F164=TaskA!J68,0.25,0)</f>
        <v>0</v>
      </c>
      <c r="H164" s="3">
        <f>TaskA!H68/TaskA!$I$11</f>
        <v>0</v>
      </c>
      <c r="I164" s="3">
        <f>IF(H164=TaskA!K68,0.25,0)</f>
        <v>0.25</v>
      </c>
      <c r="K164" s="120">
        <v>123</v>
      </c>
      <c r="L164" s="3">
        <f>IF(K164=TaskC!B67,0.5,0)</f>
        <v>0</v>
      </c>
    </row>
    <row r="165" spans="2:12" x14ac:dyDescent="0.25">
      <c r="B165" s="113">
        <f>SUM(TaskA!C69:G69)</f>
        <v>1360</v>
      </c>
      <c r="C165" s="114">
        <f>IF(B165=TaskA!H69,0.25,0)</f>
        <v>0</v>
      </c>
      <c r="D165" s="114">
        <f>AVERAGE(TaskA!C69:G69)</f>
        <v>272</v>
      </c>
      <c r="E165" s="115">
        <f>IF(D165=TaskA!I69,0.25,0)</f>
        <v>0</v>
      </c>
      <c r="F165" s="3">
        <f>MAX(TaskA!C69:G69)</f>
        <v>422</v>
      </c>
      <c r="G165" s="3">
        <f>IF(F165=TaskA!J69,0.25,0)</f>
        <v>0</v>
      </c>
      <c r="H165" s="3">
        <f>TaskA!H69/TaskA!$I$11</f>
        <v>0</v>
      </c>
      <c r="I165" s="3">
        <f>IF(H165=TaskA!K69,0.25,0)</f>
        <v>0.25</v>
      </c>
      <c r="K165" s="120">
        <v>124</v>
      </c>
      <c r="L165" s="3">
        <f>IF(K165=TaskC!B68,0.5,0)</f>
        <v>0</v>
      </c>
    </row>
    <row r="166" spans="2:12" x14ac:dyDescent="0.25">
      <c r="B166" s="113">
        <f>SUM(TaskA!C70:G70)</f>
        <v>1377</v>
      </c>
      <c r="C166" s="114">
        <f>IF(B166=TaskA!H70,0.25,0)</f>
        <v>0</v>
      </c>
      <c r="D166" s="114">
        <f>AVERAGE(TaskA!C70:G70)</f>
        <v>275.39999999999998</v>
      </c>
      <c r="E166" s="115">
        <f>IF(D166=TaskA!I70,0.25,0)</f>
        <v>0</v>
      </c>
      <c r="F166" s="3">
        <f>MAX(TaskA!C70:G70)</f>
        <v>428</v>
      </c>
      <c r="G166" s="3">
        <f>IF(F166=TaskA!J70,0.25,0)</f>
        <v>0</v>
      </c>
      <c r="H166" s="3">
        <f>TaskA!H70/TaskA!$I$11</f>
        <v>0</v>
      </c>
      <c r="I166" s="3">
        <f>IF(H166=TaskA!K70,0.25,0)</f>
        <v>0.25</v>
      </c>
      <c r="K166" s="120">
        <v>1035</v>
      </c>
      <c r="L166" s="3">
        <f>IF(K166=TaskC!B69,0.5,0)</f>
        <v>0</v>
      </c>
    </row>
    <row r="167" spans="2:12" x14ac:dyDescent="0.25">
      <c r="B167" s="113">
        <f>SUM(TaskA!C71:G71)</f>
        <v>1394</v>
      </c>
      <c r="C167" s="114">
        <f>IF(B167=TaskA!H71,0.25,0)</f>
        <v>0</v>
      </c>
      <c r="D167" s="114">
        <f>AVERAGE(TaskA!C71:G71)</f>
        <v>278.8</v>
      </c>
      <c r="E167" s="115">
        <f>IF(D167=TaskA!I71,0.25,0)</f>
        <v>0</v>
      </c>
      <c r="F167" s="3">
        <f>MAX(TaskA!C71:G71)</f>
        <v>434</v>
      </c>
      <c r="G167" s="3">
        <f>IF(F167=TaskA!J71,0.25,0)</f>
        <v>0</v>
      </c>
      <c r="H167" s="3">
        <f>TaskA!H71/TaskA!$I$11</f>
        <v>0</v>
      </c>
      <c r="I167" s="3">
        <f>IF(H167=TaskA!K71,0.25,0)</f>
        <v>0.25</v>
      </c>
      <c r="K167" s="120">
        <v>1036</v>
      </c>
      <c r="L167" s="3">
        <f>IF(K167=TaskC!B70,0.5,0)</f>
        <v>0</v>
      </c>
    </row>
    <row r="168" spans="2:12" x14ac:dyDescent="0.25">
      <c r="B168" s="113">
        <f>SUM(TaskA!C72:G72)</f>
        <v>1411</v>
      </c>
      <c r="C168" s="114">
        <f>IF(B168=TaskA!H72,0.25,0)</f>
        <v>0</v>
      </c>
      <c r="D168" s="114">
        <f>AVERAGE(TaskA!C72:G72)</f>
        <v>282.2</v>
      </c>
      <c r="E168" s="115">
        <f>IF(D168=TaskA!I72,0.25,0)</f>
        <v>0</v>
      </c>
      <c r="F168" s="3">
        <f>MAX(TaskA!C72:G72)</f>
        <v>440</v>
      </c>
      <c r="G168" s="3">
        <f>IF(F168=TaskA!J72,0.25,0)</f>
        <v>0</v>
      </c>
      <c r="H168" s="3">
        <f>TaskA!H72/TaskA!$I$11</f>
        <v>0</v>
      </c>
      <c r="I168" s="3">
        <f>IF(H168=TaskA!K72,0.25,0)</f>
        <v>0.25</v>
      </c>
      <c r="K168" s="120">
        <v>1037</v>
      </c>
      <c r="L168" s="3">
        <f>IF(K168=TaskC!B71,0.5,0)</f>
        <v>0</v>
      </c>
    </row>
    <row r="169" spans="2:12" x14ac:dyDescent="0.25">
      <c r="B169" s="113">
        <f>SUM(TaskA!C73:G73)</f>
        <v>1428</v>
      </c>
      <c r="C169" s="114">
        <f>IF(B169=TaskA!H73,0.25,0)</f>
        <v>0</v>
      </c>
      <c r="D169" s="114">
        <f>AVERAGE(TaskA!C73:G73)</f>
        <v>285.60000000000002</v>
      </c>
      <c r="E169" s="115">
        <f>IF(D169=TaskA!I73,0.25,0)</f>
        <v>0</v>
      </c>
      <c r="F169" s="3">
        <f>MAX(TaskA!C73:G73)</f>
        <v>446</v>
      </c>
      <c r="G169" s="3">
        <f>IF(F169=TaskA!J73,0.25,0)</f>
        <v>0</v>
      </c>
      <c r="H169" s="3">
        <f>TaskA!H73/TaskA!$I$11</f>
        <v>0</v>
      </c>
      <c r="I169" s="3">
        <f>IF(H169=TaskA!K73,0.25,0)</f>
        <v>0.25</v>
      </c>
      <c r="K169" s="120">
        <v>1038</v>
      </c>
      <c r="L169" s="3">
        <f>IF(K169=TaskC!B72,0.5,0)</f>
        <v>0</v>
      </c>
    </row>
    <row r="170" spans="2:12" x14ac:dyDescent="0.25">
      <c r="B170" s="113">
        <f>SUM(TaskA!C74:G74)</f>
        <v>1445</v>
      </c>
      <c r="C170" s="114">
        <f>IF(B170=TaskA!H74,0.25,0)</f>
        <v>0</v>
      </c>
      <c r="D170" s="114">
        <f>AVERAGE(TaskA!C74:G74)</f>
        <v>289</v>
      </c>
      <c r="E170" s="115">
        <f>IF(D170=TaskA!I74,0.25,0)</f>
        <v>0</v>
      </c>
      <c r="F170" s="3">
        <f>MAX(TaskA!C74:G74)</f>
        <v>452</v>
      </c>
      <c r="G170" s="3">
        <f>IF(F170=TaskA!J74,0.25,0)</f>
        <v>0</v>
      </c>
      <c r="H170" s="3">
        <f>TaskA!H74/TaskA!$I$11</f>
        <v>0</v>
      </c>
      <c r="I170" s="3">
        <f>IF(H170=TaskA!K74,0.25,0)</f>
        <v>0.25</v>
      </c>
      <c r="K170" s="120">
        <v>1039</v>
      </c>
      <c r="L170" s="3">
        <f>IF(K170=TaskC!B73,0.5,0)</f>
        <v>0</v>
      </c>
    </row>
    <row r="171" spans="2:12" x14ac:dyDescent="0.25">
      <c r="B171" s="113">
        <f>SUM(TaskA!C75:G75)</f>
        <v>1462</v>
      </c>
      <c r="C171" s="114">
        <f>IF(B171=TaskA!H75,0.25,0)</f>
        <v>0</v>
      </c>
      <c r="D171" s="114">
        <f>AVERAGE(TaskA!C75:G75)</f>
        <v>292.39999999999998</v>
      </c>
      <c r="E171" s="115">
        <f>IF(D171=TaskA!I75,0.25,0)</f>
        <v>0</v>
      </c>
      <c r="F171" s="3">
        <f>MAX(TaskA!C75:G75)</f>
        <v>458</v>
      </c>
      <c r="G171" s="3">
        <f>IF(F171=TaskA!J75,0.25,0)</f>
        <v>0</v>
      </c>
      <c r="H171" s="3">
        <f>TaskA!H75/TaskA!$I$11</f>
        <v>0</v>
      </c>
      <c r="I171" s="3">
        <f>IF(H171=TaskA!K75,0.25,0)</f>
        <v>0.25</v>
      </c>
      <c r="K171" s="120">
        <v>1040</v>
      </c>
      <c r="L171" s="3">
        <f>IF(K171=TaskC!B74,0.5,0)</f>
        <v>0</v>
      </c>
    </row>
    <row r="172" spans="2:12" x14ac:dyDescent="0.25">
      <c r="B172" s="113">
        <f>SUM(TaskA!C76:G76)</f>
        <v>1479</v>
      </c>
      <c r="C172" s="114">
        <f>IF(B172=TaskA!H76,0.25,0)</f>
        <v>0</v>
      </c>
      <c r="D172" s="114">
        <f>AVERAGE(TaskA!C76:G76)</f>
        <v>295.8</v>
      </c>
      <c r="E172" s="115">
        <f>IF(D172=TaskA!I76,0.25,0)</f>
        <v>0</v>
      </c>
      <c r="F172" s="3">
        <f>MAX(TaskA!C76:G76)</f>
        <v>464</v>
      </c>
      <c r="G172" s="3">
        <f>IF(F172=TaskA!J76,0.25,0)</f>
        <v>0</v>
      </c>
      <c r="H172" s="3">
        <f>TaskA!H76/TaskA!$I$11</f>
        <v>0</v>
      </c>
      <c r="I172" s="3">
        <f>IF(H172=TaskA!K76,0.25,0)</f>
        <v>0.25</v>
      </c>
      <c r="K172" s="120">
        <v>1041</v>
      </c>
      <c r="L172" s="3">
        <f>IF(K172=TaskC!B75,0.5,0)</f>
        <v>0</v>
      </c>
    </row>
    <row r="173" spans="2:12" x14ac:dyDescent="0.25">
      <c r="B173" s="113">
        <f>SUM(TaskA!C77:G77)</f>
        <v>1496</v>
      </c>
      <c r="C173" s="114">
        <f>IF(B173=TaskA!H77,0.25,0)</f>
        <v>0</v>
      </c>
      <c r="D173" s="114">
        <f>AVERAGE(TaskA!C77:G77)</f>
        <v>299.2</v>
      </c>
      <c r="E173" s="115">
        <f>IF(D173=TaskA!I77,0.25,0)</f>
        <v>0</v>
      </c>
      <c r="F173" s="3">
        <f>MAX(TaskA!C77:G77)</f>
        <v>470</v>
      </c>
      <c r="G173" s="3">
        <f>IF(F173=TaskA!J77,0.25,0)</f>
        <v>0</v>
      </c>
      <c r="H173" s="3">
        <f>TaskA!H77/TaskA!$I$11</f>
        <v>0</v>
      </c>
      <c r="I173" s="3">
        <f>IF(H173=TaskA!K77,0.25,0)</f>
        <v>0.25</v>
      </c>
      <c r="K173" s="120">
        <v>1042</v>
      </c>
      <c r="L173" s="3">
        <f>IF(K173=TaskC!B76,0.5,0)</f>
        <v>0</v>
      </c>
    </row>
    <row r="174" spans="2:12" x14ac:dyDescent="0.25">
      <c r="B174" s="113">
        <f>SUM(TaskA!C78:G78)</f>
        <v>1513</v>
      </c>
      <c r="C174" s="114">
        <f>IF(B174=TaskA!H78,0.25,0)</f>
        <v>0</v>
      </c>
      <c r="D174" s="114">
        <f>AVERAGE(TaskA!C78:G78)</f>
        <v>302.60000000000002</v>
      </c>
      <c r="E174" s="115">
        <f>IF(D174=TaskA!I78,0.25,0)</f>
        <v>0</v>
      </c>
      <c r="F174" s="3">
        <f>MAX(TaskA!C78:G78)</f>
        <v>476</v>
      </c>
      <c r="G174" s="3">
        <f>IF(F174=TaskA!J78,0.25,0)</f>
        <v>0</v>
      </c>
      <c r="H174" s="3">
        <f>TaskA!H78/TaskA!$I$11</f>
        <v>0</v>
      </c>
      <c r="I174" s="3">
        <f>IF(H174=TaskA!K78,0.25,0)</f>
        <v>0.25</v>
      </c>
      <c r="K174" s="120">
        <v>1043</v>
      </c>
      <c r="L174" s="3">
        <f>IF(K174=TaskC!B77,0.5,0)</f>
        <v>0</v>
      </c>
    </row>
    <row r="175" spans="2:12" x14ac:dyDescent="0.25">
      <c r="B175" s="113">
        <f>SUM(TaskA!C79:G79)</f>
        <v>1530</v>
      </c>
      <c r="C175" s="114">
        <f>IF(B175=TaskA!H79,0.25,0)</f>
        <v>0</v>
      </c>
      <c r="D175" s="114">
        <f>AVERAGE(TaskA!C79:G79)</f>
        <v>306</v>
      </c>
      <c r="E175" s="115">
        <f>IF(D175=TaskA!I79,0.25,0)</f>
        <v>0</v>
      </c>
      <c r="F175" s="3">
        <f>MAX(TaskA!C79:G79)</f>
        <v>482</v>
      </c>
      <c r="G175" s="3">
        <f>IF(F175=TaskA!J79,0.25,0)</f>
        <v>0</v>
      </c>
      <c r="H175" s="3">
        <f>TaskA!H79/TaskA!$I$11</f>
        <v>0</v>
      </c>
      <c r="I175" s="3">
        <f>IF(H175=TaskA!K79,0.25,0)</f>
        <v>0.25</v>
      </c>
      <c r="K175" s="120">
        <v>1044</v>
      </c>
      <c r="L175" s="3">
        <f>IF(K175=TaskC!B78,0.5,0)</f>
        <v>0</v>
      </c>
    </row>
    <row r="176" spans="2:12" x14ac:dyDescent="0.25">
      <c r="B176" s="113">
        <f>SUM(TaskA!C80:G80)</f>
        <v>1547</v>
      </c>
      <c r="C176" s="114">
        <f>IF(B176=TaskA!H80,0.25,0)</f>
        <v>0</v>
      </c>
      <c r="D176" s="114">
        <f>AVERAGE(TaskA!C80:G80)</f>
        <v>309.39999999999998</v>
      </c>
      <c r="E176" s="115">
        <f>IF(D176=TaskA!I80,0.25,0)</f>
        <v>0</v>
      </c>
      <c r="F176" s="3">
        <f>MAX(TaskA!C80:G80)</f>
        <v>488</v>
      </c>
      <c r="G176" s="3">
        <f>IF(F176=TaskA!J80,0.25,0)</f>
        <v>0</v>
      </c>
      <c r="H176" s="3">
        <f>TaskA!H80/TaskA!$I$11</f>
        <v>0</v>
      </c>
      <c r="I176" s="3">
        <f>IF(H176=TaskA!K80,0.25,0)</f>
        <v>0.25</v>
      </c>
      <c r="K176" s="120">
        <v>938</v>
      </c>
      <c r="L176" s="3">
        <f>IF(K176=TaskC!B79,0.5,0)</f>
        <v>0</v>
      </c>
    </row>
    <row r="177" spans="2:12" x14ac:dyDescent="0.25">
      <c r="B177" s="113">
        <f>SUM(TaskA!C81:G81)</f>
        <v>1564</v>
      </c>
      <c r="C177" s="114">
        <f>IF(B177=TaskA!H81,0.25,0)</f>
        <v>0</v>
      </c>
      <c r="D177" s="114">
        <f>AVERAGE(TaskA!C81:G81)</f>
        <v>312.8</v>
      </c>
      <c r="E177" s="115">
        <f>IF(D177=TaskA!I81,0.25,0)</f>
        <v>0</v>
      </c>
      <c r="F177" s="3">
        <f>MAX(TaskA!C81:G81)</f>
        <v>494</v>
      </c>
      <c r="G177" s="3">
        <f>IF(F177=TaskA!J81,0.25,0)</f>
        <v>0</v>
      </c>
      <c r="H177" s="3">
        <f>TaskA!H81/TaskA!$I$11</f>
        <v>0</v>
      </c>
      <c r="I177" s="3">
        <f>IF(H177=TaskA!K81,0.25,0)</f>
        <v>0.25</v>
      </c>
      <c r="K177" s="120">
        <v>939</v>
      </c>
      <c r="L177" s="3">
        <f>IF(K177=TaskC!B80,0.5,0)</f>
        <v>0</v>
      </c>
    </row>
    <row r="178" spans="2:12" x14ac:dyDescent="0.25">
      <c r="B178" s="113">
        <f>SUM(TaskA!C82:G82)</f>
        <v>1581</v>
      </c>
      <c r="C178" s="114">
        <f>IF(B178=TaskA!H82,0.25,0)</f>
        <v>0</v>
      </c>
      <c r="D178" s="114">
        <f>AVERAGE(TaskA!C82:G82)</f>
        <v>316.2</v>
      </c>
      <c r="E178" s="115">
        <f>IF(D178=TaskA!I82,0.25,0)</f>
        <v>0</v>
      </c>
      <c r="F178" s="3">
        <f>MAX(TaskA!C82:G82)</f>
        <v>500</v>
      </c>
      <c r="G178" s="3">
        <f>IF(F178=TaskA!J82,0.25,0)</f>
        <v>0</v>
      </c>
      <c r="H178" s="3">
        <f>TaskA!H82/TaskA!$I$11</f>
        <v>0</v>
      </c>
      <c r="I178" s="3">
        <f>IF(H178=TaskA!K82,0.25,0)</f>
        <v>0.25</v>
      </c>
      <c r="K178" s="120">
        <v>940</v>
      </c>
      <c r="L178" s="3">
        <f>IF(K178=TaskC!B81,0.5,0)</f>
        <v>0</v>
      </c>
    </row>
    <row r="179" spans="2:12" x14ac:dyDescent="0.25">
      <c r="B179" s="113">
        <f>SUM(TaskA!C83:G83)</f>
        <v>1598</v>
      </c>
      <c r="C179" s="114">
        <f>IF(B179=TaskA!H83,0.25,0)</f>
        <v>0</v>
      </c>
      <c r="D179" s="114">
        <f>AVERAGE(TaskA!C83:G83)</f>
        <v>319.60000000000002</v>
      </c>
      <c r="E179" s="115">
        <f>IF(D179=TaskA!I83,0.25,0)</f>
        <v>0</v>
      </c>
      <c r="F179" s="3">
        <f>MAX(TaskA!C83:G83)</f>
        <v>506</v>
      </c>
      <c r="G179" s="3">
        <f>IF(F179=TaskA!J83,0.25,0)</f>
        <v>0</v>
      </c>
      <c r="H179" s="3">
        <f>TaskA!H83/TaskA!$I$11</f>
        <v>0</v>
      </c>
      <c r="I179" s="3">
        <f>IF(H179=TaskA!K83,0.25,0)</f>
        <v>0.25</v>
      </c>
      <c r="K179" s="120">
        <v>941</v>
      </c>
      <c r="L179" s="3">
        <f>IF(K179=TaskC!B82,0.5,0)</f>
        <v>0</v>
      </c>
    </row>
    <row r="180" spans="2:12" x14ac:dyDescent="0.25">
      <c r="B180" s="113">
        <f>SUM(TaskA!C84:G84)</f>
        <v>1615</v>
      </c>
      <c r="C180" s="114">
        <f>IF(B180=TaskA!H84,0.25,0)</f>
        <v>0</v>
      </c>
      <c r="D180" s="114">
        <f>AVERAGE(TaskA!C84:G84)</f>
        <v>323</v>
      </c>
      <c r="E180" s="115">
        <f>IF(D180=TaskA!I84,0.25,0)</f>
        <v>0</v>
      </c>
      <c r="F180" s="3">
        <f>MAX(TaskA!C84:G84)</f>
        <v>512</v>
      </c>
      <c r="G180" s="3">
        <f>IF(F180=TaskA!J84,0.25,0)</f>
        <v>0</v>
      </c>
      <c r="H180" s="3">
        <f>TaskA!H84/TaskA!$I$11</f>
        <v>0</v>
      </c>
      <c r="I180" s="3">
        <f>IF(H180=TaskA!K84,0.25,0)</f>
        <v>0.25</v>
      </c>
      <c r="K180" s="120">
        <v>942</v>
      </c>
      <c r="L180" s="3">
        <f>IF(K180=TaskC!B83,0.5,0)</f>
        <v>0</v>
      </c>
    </row>
    <row r="181" spans="2:12" x14ac:dyDescent="0.25">
      <c r="B181" s="113">
        <f>SUM(TaskA!C85:G85)</f>
        <v>1632</v>
      </c>
      <c r="C181" s="114">
        <f>IF(B181=TaskA!H85,0.25,0)</f>
        <v>0</v>
      </c>
      <c r="D181" s="114">
        <f>AVERAGE(TaskA!C85:G85)</f>
        <v>326.39999999999998</v>
      </c>
      <c r="E181" s="115">
        <f>IF(D181=TaskA!I85,0.25,0)</f>
        <v>0</v>
      </c>
      <c r="F181" s="3">
        <f>MAX(TaskA!C85:G85)</f>
        <v>518</v>
      </c>
      <c r="G181" s="3">
        <f>IF(F181=TaskA!J85,0.25,0)</f>
        <v>0</v>
      </c>
      <c r="H181" s="3">
        <f>TaskA!H85/TaskA!$I$11</f>
        <v>0</v>
      </c>
      <c r="I181" s="3">
        <f>IF(H181=TaskA!K85,0.25,0)</f>
        <v>0.25</v>
      </c>
      <c r="K181" s="120">
        <v>943</v>
      </c>
      <c r="L181" s="3">
        <f>IF(K181=TaskC!B84,0.5,0)</f>
        <v>0</v>
      </c>
    </row>
    <row r="182" spans="2:12" x14ac:dyDescent="0.25">
      <c r="B182" s="113">
        <f>SUM(TaskA!C86:G86)</f>
        <v>1649</v>
      </c>
      <c r="C182" s="114">
        <f>IF(B182=TaskA!H86,0.25,0)</f>
        <v>0</v>
      </c>
      <c r="D182" s="114">
        <f>AVERAGE(TaskA!C86:G86)</f>
        <v>329.8</v>
      </c>
      <c r="E182" s="115">
        <f>IF(D182=TaskA!I86,0.25,0)</f>
        <v>0</v>
      </c>
      <c r="F182" s="3">
        <f>MAX(TaskA!C86:G86)</f>
        <v>524</v>
      </c>
      <c r="G182" s="3">
        <f>IF(F182=TaskA!J86,0.25,0)</f>
        <v>0</v>
      </c>
      <c r="H182" s="3">
        <f>TaskA!H86/TaskA!$I$11</f>
        <v>0</v>
      </c>
      <c r="I182" s="3">
        <f>IF(H182=TaskA!K86,0.25,0)</f>
        <v>0.25</v>
      </c>
      <c r="K182" s="120">
        <v>819</v>
      </c>
      <c r="L182" s="3">
        <f>IF(K182=TaskC!B85,0.5,0)</f>
        <v>0</v>
      </c>
    </row>
    <row r="183" spans="2:12" x14ac:dyDescent="0.25">
      <c r="B183" s="113">
        <f>SUM(TaskA!C87:G87)</f>
        <v>1666</v>
      </c>
      <c r="C183" s="114">
        <f>IF(B183=TaskA!H87,0.25,0)</f>
        <v>0</v>
      </c>
      <c r="D183" s="114">
        <f>AVERAGE(TaskA!C87:G87)</f>
        <v>333.2</v>
      </c>
      <c r="E183" s="115">
        <f>IF(D183=TaskA!I87,0.25,0)</f>
        <v>0</v>
      </c>
      <c r="F183" s="3">
        <f>MAX(TaskA!C87:G87)</f>
        <v>530</v>
      </c>
      <c r="G183" s="3">
        <f>IF(F183=TaskA!J87,0.25,0)</f>
        <v>0</v>
      </c>
      <c r="H183" s="3">
        <f>TaskA!H87/TaskA!$I$11</f>
        <v>0</v>
      </c>
      <c r="I183" s="3">
        <f>IF(H183=TaskA!K87,0.25,0)</f>
        <v>0.25</v>
      </c>
      <c r="K183" s="120">
        <v>820</v>
      </c>
      <c r="L183" s="3">
        <f>IF(K183=TaskC!B86,0.5,0)</f>
        <v>0</v>
      </c>
    </row>
    <row r="184" spans="2:12" x14ac:dyDescent="0.25">
      <c r="B184" s="113">
        <f>SUM(TaskA!C88:G88)</f>
        <v>1683</v>
      </c>
      <c r="C184" s="114">
        <f>IF(B184=TaskA!H88,0.25,0)</f>
        <v>0</v>
      </c>
      <c r="D184" s="114">
        <f>AVERAGE(TaskA!C88:G88)</f>
        <v>336.6</v>
      </c>
      <c r="E184" s="115">
        <f>IF(D184=TaskA!I88,0.25,0)</f>
        <v>0</v>
      </c>
      <c r="F184" s="3">
        <f>MAX(TaskA!C88:G88)</f>
        <v>536</v>
      </c>
      <c r="G184" s="3">
        <f>IF(F184=TaskA!J88,0.25,0)</f>
        <v>0</v>
      </c>
      <c r="H184" s="3">
        <f>TaskA!H88/TaskA!$I$11</f>
        <v>0</v>
      </c>
      <c r="I184" s="3">
        <f>IF(H184=TaskA!K88,0.25,0)</f>
        <v>0.25</v>
      </c>
      <c r="K184" s="120">
        <v>821</v>
      </c>
      <c r="L184" s="3">
        <f>IF(K184=TaskC!B87,0.5,0)</f>
        <v>0</v>
      </c>
    </row>
    <row r="185" spans="2:12" x14ac:dyDescent="0.25">
      <c r="B185" s="113">
        <f>SUM(TaskA!C89:G89)</f>
        <v>1700</v>
      </c>
      <c r="C185" s="114">
        <f>IF(B185=TaskA!H89,0.25,0)</f>
        <v>0</v>
      </c>
      <c r="D185" s="114">
        <f>AVERAGE(TaskA!C89:G89)</f>
        <v>340</v>
      </c>
      <c r="E185" s="115">
        <f>IF(D185=TaskA!I89,0.25,0)</f>
        <v>0</v>
      </c>
      <c r="F185" s="3">
        <f>MAX(TaskA!C89:G89)</f>
        <v>542</v>
      </c>
      <c r="G185" s="3">
        <f>IF(F185=TaskA!J89,0.25,0)</f>
        <v>0</v>
      </c>
      <c r="H185" s="3">
        <f>TaskA!H89/TaskA!$I$11</f>
        <v>0</v>
      </c>
      <c r="I185" s="3">
        <f>IF(H185=TaskA!K89,0.25,0)</f>
        <v>0.25</v>
      </c>
      <c r="K185" s="120">
        <v>822</v>
      </c>
      <c r="L185" s="3">
        <f>IF(K185=TaskC!B88,0.5,0)</f>
        <v>0</v>
      </c>
    </row>
    <row r="186" spans="2:12" x14ac:dyDescent="0.25">
      <c r="B186" s="113">
        <f>SUM(TaskA!C90:G90)</f>
        <v>1717</v>
      </c>
      <c r="C186" s="114">
        <f>IF(B186=TaskA!H90,0.25,0)</f>
        <v>0</v>
      </c>
      <c r="D186" s="114">
        <f>AVERAGE(TaskA!C90:G90)</f>
        <v>343.4</v>
      </c>
      <c r="E186" s="115">
        <f>IF(D186=TaskA!I90,0.25,0)</f>
        <v>0</v>
      </c>
      <c r="F186" s="3">
        <f>MAX(TaskA!C90:G90)</f>
        <v>548</v>
      </c>
      <c r="G186" s="3">
        <f>IF(F186=TaskA!J90,0.25,0)</f>
        <v>0</v>
      </c>
      <c r="H186" s="3">
        <f>TaskA!H90/TaskA!$I$11</f>
        <v>0</v>
      </c>
      <c r="I186" s="3">
        <f>IF(H186=TaskA!K90,0.25,0)</f>
        <v>0.25</v>
      </c>
      <c r="K186" s="120">
        <v>823</v>
      </c>
      <c r="L186" s="3">
        <f>IF(K186=TaskC!B89,0.5,0)</f>
        <v>0</v>
      </c>
    </row>
    <row r="187" spans="2:12" x14ac:dyDescent="0.25">
      <c r="B187" s="113">
        <f>SUM(TaskA!C91:G91)</f>
        <v>1734</v>
      </c>
      <c r="C187" s="114">
        <f>IF(B187=TaskA!H91,0.25,0)</f>
        <v>0</v>
      </c>
      <c r="D187" s="114">
        <f>AVERAGE(TaskA!C91:G91)</f>
        <v>346.8</v>
      </c>
      <c r="E187" s="115">
        <f>IF(D187=TaskA!I91,0.25,0)</f>
        <v>0</v>
      </c>
      <c r="F187" s="3">
        <f>MAX(TaskA!C91:G91)</f>
        <v>554</v>
      </c>
      <c r="G187" s="3">
        <f>IF(F187=TaskA!J91,0.25,0)</f>
        <v>0</v>
      </c>
      <c r="H187" s="3">
        <f>TaskA!H91/TaskA!$I$11</f>
        <v>0</v>
      </c>
      <c r="I187" s="3">
        <f>IF(H187=TaskA!K91,0.25,0)</f>
        <v>0.25</v>
      </c>
      <c r="K187" s="120">
        <v>824</v>
      </c>
      <c r="L187" s="3">
        <f>IF(K187=TaskC!B90,0.5,0)</f>
        <v>0</v>
      </c>
    </row>
    <row r="188" spans="2:12" x14ac:dyDescent="0.25">
      <c r="B188" s="113">
        <f>SUM(TaskA!C92:G92)</f>
        <v>1751</v>
      </c>
      <c r="C188" s="114">
        <f>IF(B188=TaskA!H92,0.25,0)</f>
        <v>0</v>
      </c>
      <c r="D188" s="114">
        <f>AVERAGE(TaskA!C92:G92)</f>
        <v>350.2</v>
      </c>
      <c r="E188" s="115">
        <f>IF(D188=TaskA!I92,0.25,0)</f>
        <v>0</v>
      </c>
      <c r="F188" s="3">
        <f>MAX(TaskA!C92:G92)</f>
        <v>560</v>
      </c>
      <c r="G188" s="3">
        <f>IF(F188=TaskA!J92,0.25,0)</f>
        <v>0</v>
      </c>
      <c r="H188" s="3">
        <f>TaskA!H92/TaskA!$I$11</f>
        <v>0</v>
      </c>
      <c r="I188" s="3">
        <f>IF(H188=TaskA!K92,0.25,0)</f>
        <v>0.25</v>
      </c>
      <c r="K188" s="120">
        <v>825</v>
      </c>
      <c r="L188" s="3">
        <f>IF(K188=TaskC!B91,0.5,0)</f>
        <v>0</v>
      </c>
    </row>
    <row r="189" spans="2:12" x14ac:dyDescent="0.25">
      <c r="B189" s="113">
        <f>SUM(TaskA!C93:G93)</f>
        <v>1768</v>
      </c>
      <c r="C189" s="114">
        <f>IF(B189=TaskA!H93,0.25,0)</f>
        <v>0</v>
      </c>
      <c r="D189" s="114">
        <f>AVERAGE(TaskA!C93:G93)</f>
        <v>353.6</v>
      </c>
      <c r="E189" s="115">
        <f>IF(D189=TaskA!I93,0.25,0)</f>
        <v>0</v>
      </c>
      <c r="F189" s="3">
        <f>MAX(TaskA!C93:G93)</f>
        <v>566</v>
      </c>
      <c r="G189" s="3">
        <f>IF(F189=TaskA!J93,0.25,0)</f>
        <v>0</v>
      </c>
      <c r="H189" s="3">
        <f>TaskA!H93/TaskA!$I$11</f>
        <v>0</v>
      </c>
      <c r="I189" s="3">
        <f>IF(H189=TaskA!K93,0.25,0)</f>
        <v>0.25</v>
      </c>
      <c r="K189" s="120">
        <v>826</v>
      </c>
      <c r="L189" s="3">
        <f>IF(K189=TaskC!B92,0.5,0)</f>
        <v>0</v>
      </c>
    </row>
    <row r="190" spans="2:12" x14ac:dyDescent="0.25">
      <c r="B190" s="113">
        <f>SUM(TaskA!C94:G94)</f>
        <v>1785</v>
      </c>
      <c r="C190" s="114">
        <f>IF(B190=TaskA!H94,0.25,0)</f>
        <v>0</v>
      </c>
      <c r="D190" s="114">
        <f>AVERAGE(TaskA!C94:G94)</f>
        <v>357</v>
      </c>
      <c r="E190" s="115">
        <f>IF(D190=TaskA!I94,0.25,0)</f>
        <v>0</v>
      </c>
      <c r="F190" s="3">
        <f>MAX(TaskA!C94:G94)</f>
        <v>572</v>
      </c>
      <c r="G190" s="3">
        <f>IF(F190=TaskA!J94,0.25,0)</f>
        <v>0</v>
      </c>
      <c r="H190" s="3">
        <f>TaskA!H94/TaskA!$I$11</f>
        <v>0</v>
      </c>
      <c r="I190" s="3">
        <f>IF(H190=TaskA!K94,0.25,0)</f>
        <v>0.25</v>
      </c>
      <c r="K190" s="120">
        <v>827</v>
      </c>
      <c r="L190" s="3">
        <f>IF(K190=TaskC!B93,0.5,0)</f>
        <v>0</v>
      </c>
    </row>
    <row r="191" spans="2:12" x14ac:dyDescent="0.25">
      <c r="B191" s="113">
        <f>SUM(TaskA!C95:G95)</f>
        <v>1802</v>
      </c>
      <c r="C191" s="114">
        <f>IF(B191=TaskA!H95,0.25,0)</f>
        <v>0</v>
      </c>
      <c r="D191" s="114">
        <f>AVERAGE(TaskA!C95:G95)</f>
        <v>360.4</v>
      </c>
      <c r="E191" s="115">
        <f>IF(D191=TaskA!I95,0.25,0)</f>
        <v>0</v>
      </c>
      <c r="F191" s="3">
        <f>MAX(TaskA!C95:G95)</f>
        <v>578</v>
      </c>
      <c r="G191" s="3">
        <f>IF(F191=TaskA!J95,0.25,0)</f>
        <v>0</v>
      </c>
      <c r="H191" s="3">
        <f>TaskA!H95/TaskA!$I$11</f>
        <v>0</v>
      </c>
      <c r="I191" s="3">
        <f>IF(H191=TaskA!K95,0.25,0)</f>
        <v>0.25</v>
      </c>
      <c r="K191" s="120">
        <v>828</v>
      </c>
      <c r="L191" s="3">
        <f>IF(K191=TaskC!B94,0.5,0)</f>
        <v>0</v>
      </c>
    </row>
    <row r="192" spans="2:12" x14ac:dyDescent="0.25">
      <c r="B192" s="113">
        <f>SUM(TaskA!C96:G96)</f>
        <v>1819</v>
      </c>
      <c r="C192" s="114">
        <f>IF(B192=TaskA!H96,0.25,0)</f>
        <v>0</v>
      </c>
      <c r="D192" s="114">
        <f>AVERAGE(TaskA!C96:G96)</f>
        <v>363.8</v>
      </c>
      <c r="E192" s="115">
        <f>IF(D192=TaskA!I96,0.25,0)</f>
        <v>0</v>
      </c>
      <c r="F192" s="3">
        <f>MAX(TaskA!C96:G96)</f>
        <v>584</v>
      </c>
      <c r="G192" s="3">
        <f>IF(F192=TaskA!J96,0.25,0)</f>
        <v>0</v>
      </c>
      <c r="H192" s="3">
        <f>TaskA!H96/TaskA!$I$11</f>
        <v>0</v>
      </c>
      <c r="I192" s="3">
        <f>IF(H192=TaskA!K96,0.25,0)</f>
        <v>0.25</v>
      </c>
      <c r="K192" s="120">
        <v>829</v>
      </c>
      <c r="L192" s="3">
        <f>IF(K192=TaskC!B95,0.5,0)</f>
        <v>0</v>
      </c>
    </row>
    <row r="193" spans="2:12" x14ac:dyDescent="0.25">
      <c r="B193" s="113">
        <f>SUM(TaskA!C97:G97)</f>
        <v>1836</v>
      </c>
      <c r="C193" s="114">
        <f>IF(B193=TaskA!H97,0.25,0)</f>
        <v>0</v>
      </c>
      <c r="D193" s="114">
        <f>AVERAGE(TaskA!C97:G97)</f>
        <v>367.2</v>
      </c>
      <c r="E193" s="115">
        <f>IF(D193=TaskA!I97,0.25,0)</f>
        <v>0</v>
      </c>
      <c r="F193" s="3">
        <f>MAX(TaskA!C97:G97)</f>
        <v>590</v>
      </c>
      <c r="G193" s="3">
        <f>IF(F193=TaskA!J97,0.25,0)</f>
        <v>0</v>
      </c>
      <c r="H193" s="3">
        <f>TaskA!H97/TaskA!$I$11</f>
        <v>0</v>
      </c>
      <c r="I193" s="3">
        <f>IF(H193=TaskA!K97,0.25,0)</f>
        <v>0.25</v>
      </c>
      <c r="K193" s="120">
        <v>830</v>
      </c>
      <c r="L193" s="3">
        <f>IF(K193=TaskC!B96,0.5,0)</f>
        <v>0</v>
      </c>
    </row>
    <row r="194" spans="2:12" x14ac:dyDescent="0.25">
      <c r="B194" s="113">
        <f>SUM(TaskA!C98:G98)</f>
        <v>1853</v>
      </c>
      <c r="C194" s="114">
        <f>IF(B194=TaskA!H98,0.25,0)</f>
        <v>0</v>
      </c>
      <c r="D194" s="114">
        <f>AVERAGE(TaskA!C98:G98)</f>
        <v>370.6</v>
      </c>
      <c r="E194" s="115">
        <f>IF(D194=TaskA!I98,0.25,0)</f>
        <v>0</v>
      </c>
      <c r="F194" s="3">
        <f>MAX(TaskA!C98:G98)</f>
        <v>596</v>
      </c>
      <c r="G194" s="3">
        <f>IF(F194=TaskA!J98,0.25,0)</f>
        <v>0</v>
      </c>
      <c r="H194" s="3">
        <f>TaskA!H98/TaskA!$I$11</f>
        <v>0</v>
      </c>
      <c r="I194" s="3">
        <f>IF(H194=TaskA!K98,0.25,0)</f>
        <v>0.25</v>
      </c>
      <c r="K194" s="120">
        <v>831</v>
      </c>
      <c r="L194" s="3">
        <f>IF(K194=TaskC!B97,0.5,0)</f>
        <v>0</v>
      </c>
    </row>
    <row r="195" spans="2:12" x14ac:dyDescent="0.25">
      <c r="B195" s="113">
        <f>SUM(TaskA!C99:G99)</f>
        <v>1870</v>
      </c>
      <c r="C195" s="114">
        <f>IF(B195=TaskA!H99,0.25,0)</f>
        <v>0</v>
      </c>
      <c r="D195" s="114">
        <f>AVERAGE(TaskA!C99:G99)</f>
        <v>374</v>
      </c>
      <c r="E195" s="115">
        <f>IF(D195=TaskA!I99,0.25,0)</f>
        <v>0</v>
      </c>
      <c r="F195" s="3">
        <f>MAX(TaskA!C99:G99)</f>
        <v>602</v>
      </c>
      <c r="G195" s="3">
        <f>IF(F195=TaskA!J99,0.25,0)</f>
        <v>0</v>
      </c>
      <c r="H195" s="3">
        <f>TaskA!H99/TaskA!$I$11</f>
        <v>0</v>
      </c>
      <c r="I195" s="3">
        <f>IF(H195=TaskA!K99,0.25,0)</f>
        <v>0.25</v>
      </c>
      <c r="K195" s="120">
        <v>832</v>
      </c>
      <c r="L195" s="3">
        <f>IF(K195=TaskC!B98,0.5,0)</f>
        <v>0</v>
      </c>
    </row>
    <row r="196" spans="2:12" x14ac:dyDescent="0.25">
      <c r="B196" s="113">
        <f>SUM(TaskA!C100:G100)</f>
        <v>1887</v>
      </c>
      <c r="C196" s="114">
        <f>IF(B196=TaskA!H100,0.25,0)</f>
        <v>0</v>
      </c>
      <c r="D196" s="114">
        <f>AVERAGE(TaskA!C100:G100)</f>
        <v>377.4</v>
      </c>
      <c r="E196" s="115">
        <f>IF(D196=TaskA!I100,0.25,0)</f>
        <v>0</v>
      </c>
      <c r="F196" s="3">
        <f>MAX(TaskA!C100:G100)</f>
        <v>608</v>
      </c>
      <c r="G196" s="3">
        <f>IF(F196=TaskA!J100,0.25,0)</f>
        <v>0</v>
      </c>
      <c r="H196" s="3">
        <f>TaskA!H100/TaskA!$I$11</f>
        <v>0</v>
      </c>
      <c r="I196" s="3">
        <f>IF(H196=TaskA!K100,0.25,0)</f>
        <v>0.25</v>
      </c>
      <c r="K196" s="120">
        <v>833</v>
      </c>
      <c r="L196" s="3">
        <f>IF(K196=TaskC!B99,0.5,0)</f>
        <v>0</v>
      </c>
    </row>
    <row r="197" spans="2:12" x14ac:dyDescent="0.25">
      <c r="B197" s="113">
        <f>SUM(TaskA!C101:G101)</f>
        <v>1904</v>
      </c>
      <c r="C197" s="114">
        <f>IF(B197=TaskA!H101,0.25,0)</f>
        <v>0</v>
      </c>
      <c r="D197" s="114">
        <f>AVERAGE(TaskA!C101:G101)</f>
        <v>380.8</v>
      </c>
      <c r="E197" s="115">
        <f>IF(D197=TaskA!I101,0.25,0)</f>
        <v>0</v>
      </c>
      <c r="F197" s="3">
        <f>MAX(TaskA!C101:G101)</f>
        <v>614</v>
      </c>
      <c r="G197" s="3">
        <f>IF(F197=TaskA!J101,0.25,0)</f>
        <v>0</v>
      </c>
      <c r="H197" s="3">
        <f>TaskA!H101/TaskA!$I$11</f>
        <v>0</v>
      </c>
      <c r="I197" s="3">
        <f>IF(H197=TaskA!K101,0.25,0)</f>
        <v>0.25</v>
      </c>
      <c r="K197" s="120">
        <v>834</v>
      </c>
      <c r="L197" s="3">
        <f>IF(K197=TaskC!B100,0.5,0)</f>
        <v>0</v>
      </c>
    </row>
    <row r="198" spans="2:12" x14ac:dyDescent="0.25">
      <c r="B198" s="113">
        <f>SUM(TaskA!C102:G102)</f>
        <v>1921</v>
      </c>
      <c r="C198" s="114">
        <f>IF(B198=TaskA!H102,0.25,0)</f>
        <v>0</v>
      </c>
      <c r="D198" s="114">
        <f>AVERAGE(TaskA!C102:G102)</f>
        <v>384.2</v>
      </c>
      <c r="E198" s="115">
        <f>IF(D198=TaskA!I102,0.25,0)</f>
        <v>0</v>
      </c>
      <c r="F198" s="3">
        <f>MAX(TaskA!C102:G102)</f>
        <v>620</v>
      </c>
      <c r="G198" s="3">
        <f>IF(F198=TaskA!J102,0.25,0)</f>
        <v>0</v>
      </c>
      <c r="H198" s="3">
        <f>TaskA!H102/TaskA!$I$11</f>
        <v>0</v>
      </c>
      <c r="I198" s="3">
        <f>IF(H198=TaskA!K102,0.25,0)</f>
        <v>0.25</v>
      </c>
      <c r="K198" s="120">
        <v>835</v>
      </c>
      <c r="L198" s="3">
        <f>IF(K198=TaskC!B101,0.5,0)</f>
        <v>0</v>
      </c>
    </row>
    <row r="199" spans="2:12" x14ac:dyDescent="0.25">
      <c r="B199" s="113">
        <f>SUM(TaskA!C103:G103)</f>
        <v>1938</v>
      </c>
      <c r="C199" s="114">
        <f>IF(B199=TaskA!H103,0.25,0)</f>
        <v>0</v>
      </c>
      <c r="D199" s="114">
        <f>AVERAGE(TaskA!C103:G103)</f>
        <v>387.6</v>
      </c>
      <c r="E199" s="115">
        <f>IF(D199=TaskA!I103,0.25,0)</f>
        <v>0</v>
      </c>
      <c r="F199" s="3">
        <f>MAX(TaskA!C103:G103)</f>
        <v>626</v>
      </c>
      <c r="G199" s="3">
        <f>IF(F199=TaskA!J103,0.25,0)</f>
        <v>0</v>
      </c>
      <c r="H199" s="3">
        <f>TaskA!H103/TaskA!$I$11</f>
        <v>0</v>
      </c>
      <c r="I199" s="3">
        <f>IF(H199=TaskA!K103,0.25,0)</f>
        <v>0.25</v>
      </c>
      <c r="K199" s="120">
        <v>836</v>
      </c>
      <c r="L199" s="3">
        <f>IF(K199=TaskC!B102,0.5,0)</f>
        <v>0</v>
      </c>
    </row>
    <row r="200" spans="2:12" x14ac:dyDescent="0.25">
      <c r="B200" s="113">
        <f>SUM(TaskA!C104:G104)</f>
        <v>1955</v>
      </c>
      <c r="C200" s="114">
        <f>IF(B200=TaskA!H104,0.25,0)</f>
        <v>0</v>
      </c>
      <c r="D200" s="114">
        <f>AVERAGE(TaskA!C104:G104)</f>
        <v>391</v>
      </c>
      <c r="E200" s="115">
        <f>IF(D200=TaskA!I104,0.25,0)</f>
        <v>0</v>
      </c>
      <c r="F200" s="3">
        <f>MAX(TaskA!C104:G104)</f>
        <v>632</v>
      </c>
      <c r="G200" s="3">
        <f>IF(F200=TaskA!J104,0.25,0)</f>
        <v>0</v>
      </c>
      <c r="H200" s="3">
        <f>TaskA!H104/TaskA!$I$11</f>
        <v>0</v>
      </c>
      <c r="I200" s="3">
        <f>IF(H200=TaskA!K104,0.25,0)</f>
        <v>0.25</v>
      </c>
      <c r="K200" s="120">
        <v>731</v>
      </c>
      <c r="L200" s="3">
        <f>IF(K200=TaskC!B103,0.5,0)</f>
        <v>0</v>
      </c>
    </row>
    <row r="201" spans="2:12" x14ac:dyDescent="0.25">
      <c r="B201" s="113">
        <f>SUM(TaskA!C105:G105)</f>
        <v>1972</v>
      </c>
      <c r="C201" s="114">
        <f>IF(B201=TaskA!H105,0.25,0)</f>
        <v>0</v>
      </c>
      <c r="D201" s="114">
        <f>AVERAGE(TaskA!C105:G105)</f>
        <v>394.4</v>
      </c>
      <c r="E201" s="115">
        <f>IF(D201=TaskA!I105,0.25,0)</f>
        <v>0</v>
      </c>
      <c r="F201" s="3">
        <f>MAX(TaskA!C105:G105)</f>
        <v>638</v>
      </c>
      <c r="G201" s="3">
        <f>IF(F201=TaskA!J105,0.25,0)</f>
        <v>0</v>
      </c>
      <c r="H201" s="3">
        <f>TaskA!H105/TaskA!$I$11</f>
        <v>0</v>
      </c>
      <c r="I201" s="3">
        <f>IF(H201=TaskA!K105,0.25,0)</f>
        <v>0.25</v>
      </c>
      <c r="K201" s="120">
        <v>732</v>
      </c>
      <c r="L201" s="3">
        <f>IF(K201=TaskC!B104,0.5,0)</f>
        <v>0</v>
      </c>
    </row>
    <row r="202" spans="2:12" x14ac:dyDescent="0.25">
      <c r="B202" s="113">
        <f>SUM(TaskA!C106:G106)</f>
        <v>1989</v>
      </c>
      <c r="C202" s="114">
        <f>IF(B202=TaskA!H106,0.25,0)</f>
        <v>0</v>
      </c>
      <c r="D202" s="114">
        <f>AVERAGE(TaskA!C106:G106)</f>
        <v>397.8</v>
      </c>
      <c r="E202" s="115">
        <f>IF(D202=TaskA!I106,0.25,0)</f>
        <v>0</v>
      </c>
      <c r="F202" s="3">
        <f>MAX(TaskA!C106:G106)</f>
        <v>644</v>
      </c>
      <c r="G202" s="3">
        <f>IF(F202=TaskA!J106,0.25,0)</f>
        <v>0</v>
      </c>
      <c r="H202" s="3">
        <f>TaskA!H106/TaskA!$I$11</f>
        <v>0</v>
      </c>
      <c r="I202" s="3">
        <f>IF(H202=TaskA!K106,0.25,0)</f>
        <v>0.25</v>
      </c>
      <c r="K202" s="120">
        <v>733</v>
      </c>
      <c r="L202" s="3">
        <f>IF(K202=TaskC!B105,0.5,0)</f>
        <v>0</v>
      </c>
    </row>
    <row r="203" spans="2:12" x14ac:dyDescent="0.25">
      <c r="B203" s="113">
        <f>SUM(TaskA!C107:G107)</f>
        <v>2006</v>
      </c>
      <c r="C203" s="114">
        <f>IF(B203=TaskA!H107,0.25,0)</f>
        <v>0</v>
      </c>
      <c r="D203" s="114">
        <f>AVERAGE(TaskA!C107:G107)</f>
        <v>401.2</v>
      </c>
      <c r="E203" s="115">
        <f>IF(D203=TaskA!I107,0.25,0)</f>
        <v>0</v>
      </c>
      <c r="F203" s="3">
        <f>MAX(TaskA!C107:G107)</f>
        <v>650</v>
      </c>
      <c r="G203" s="3">
        <f>IF(F203=TaskA!J107,0.25,0)</f>
        <v>0</v>
      </c>
      <c r="H203" s="3">
        <f>TaskA!H107/TaskA!$I$11</f>
        <v>0</v>
      </c>
      <c r="I203" s="3">
        <f>IF(H203=TaskA!K107,0.25,0)</f>
        <v>0.25</v>
      </c>
      <c r="K203" s="120">
        <v>734</v>
      </c>
      <c r="L203" s="3">
        <f>IF(K203=TaskC!B106,0.5,0)</f>
        <v>0</v>
      </c>
    </row>
    <row r="204" spans="2:12" x14ac:dyDescent="0.25">
      <c r="B204" s="113">
        <f>SUM(TaskA!C108:G108)</f>
        <v>2023</v>
      </c>
      <c r="C204" s="114">
        <f>IF(B204=TaskA!H108,0.25,0)</f>
        <v>0</v>
      </c>
      <c r="D204" s="114">
        <f>AVERAGE(TaskA!C108:G108)</f>
        <v>404.6</v>
      </c>
      <c r="E204" s="115">
        <f>IF(D204=TaskA!I108,0.25,0)</f>
        <v>0</v>
      </c>
      <c r="F204" s="3">
        <f>MAX(TaskA!C108:G108)</f>
        <v>656</v>
      </c>
      <c r="G204" s="3">
        <f>IF(F204=TaskA!J108,0.25,0)</f>
        <v>0</v>
      </c>
      <c r="H204" s="3">
        <f>TaskA!H108/TaskA!$I$11</f>
        <v>0</v>
      </c>
      <c r="I204" s="3">
        <f>IF(H204=TaskA!K108,0.25,0)</f>
        <v>0.25</v>
      </c>
      <c r="K204" s="120">
        <v>735</v>
      </c>
      <c r="L204" s="3">
        <f>IF(K204=TaskC!B107,0.5,0)</f>
        <v>0</v>
      </c>
    </row>
    <row r="205" spans="2:12" x14ac:dyDescent="0.25">
      <c r="B205" s="113">
        <f>SUM(TaskA!C109:G109)</f>
        <v>2040</v>
      </c>
      <c r="C205" s="114">
        <f>IF(B205=TaskA!H109,0.25,0)</f>
        <v>0</v>
      </c>
      <c r="D205" s="114">
        <f>AVERAGE(TaskA!C109:G109)</f>
        <v>408</v>
      </c>
      <c r="E205" s="115">
        <f>IF(D205=TaskA!I109,0.25,0)</f>
        <v>0</v>
      </c>
      <c r="F205" s="3">
        <f>MAX(TaskA!C109:G109)</f>
        <v>662</v>
      </c>
      <c r="G205" s="3">
        <f>IF(F205=TaskA!J109,0.25,0)</f>
        <v>0</v>
      </c>
      <c r="H205" s="3">
        <f>TaskA!H109/TaskA!$I$11</f>
        <v>0</v>
      </c>
      <c r="I205" s="3">
        <f>IF(H205=TaskA!K109,0.25,0)</f>
        <v>0.25</v>
      </c>
      <c r="K205" s="120">
        <v>736</v>
      </c>
      <c r="L205" s="3">
        <f>IF(K205=TaskC!B108,0.5,0)</f>
        <v>0</v>
      </c>
    </row>
    <row r="206" spans="2:12" x14ac:dyDescent="0.25">
      <c r="B206" s="113">
        <f>SUM(TaskA!C110:G110)</f>
        <v>2057</v>
      </c>
      <c r="C206" s="114">
        <f>IF(B206=TaskA!H110,0.25,0)</f>
        <v>0</v>
      </c>
      <c r="D206" s="114">
        <f>AVERAGE(TaskA!C110:G110)</f>
        <v>411.4</v>
      </c>
      <c r="E206" s="115">
        <f>IF(D206=TaskA!I110,0.25,0)</f>
        <v>0</v>
      </c>
      <c r="F206" s="3">
        <f>MAX(TaskA!C110:G110)</f>
        <v>668</v>
      </c>
      <c r="G206" s="3">
        <f>IF(F206=TaskA!J110,0.25,0)</f>
        <v>0</v>
      </c>
      <c r="H206" s="3">
        <f>TaskA!H110/TaskA!$I$11</f>
        <v>0</v>
      </c>
      <c r="I206" s="3">
        <f>IF(H206=TaskA!K110,0.25,0)</f>
        <v>0.25</v>
      </c>
      <c r="K206" s="120">
        <v>737</v>
      </c>
      <c r="L206" s="3">
        <f>IF(K206=TaskC!B109,0.5,0)</f>
        <v>0</v>
      </c>
    </row>
    <row r="207" spans="2:12" x14ac:dyDescent="0.25">
      <c r="B207" s="113">
        <f>SUM(TaskA!C111:G111)</f>
        <v>2074</v>
      </c>
      <c r="C207" s="114">
        <f>IF(B207=TaskA!H111,0.25,0)</f>
        <v>0</v>
      </c>
      <c r="D207" s="114">
        <f>AVERAGE(TaskA!C111:G111)</f>
        <v>414.8</v>
      </c>
      <c r="E207" s="115">
        <f>IF(D207=TaskA!I111,0.25,0)</f>
        <v>0</v>
      </c>
      <c r="F207" s="3">
        <f>MAX(TaskA!C111:G111)</f>
        <v>674</v>
      </c>
      <c r="G207" s="3">
        <f>IF(F207=TaskA!J111,0.25,0)</f>
        <v>0</v>
      </c>
      <c r="H207" s="3">
        <f>TaskA!H111/TaskA!$I$11</f>
        <v>0</v>
      </c>
      <c r="I207" s="3">
        <f>IF(H207=TaskA!K111,0.25,0)</f>
        <v>0.25</v>
      </c>
      <c r="K207" s="120">
        <v>738</v>
      </c>
      <c r="L207" s="3">
        <f>IF(K207=TaskC!B110,0.5,0)</f>
        <v>0</v>
      </c>
    </row>
    <row r="208" spans="2:12" x14ac:dyDescent="0.25">
      <c r="B208" s="113">
        <f>SUM(TaskA!C112:G112)</f>
        <v>2091</v>
      </c>
      <c r="C208" s="114">
        <f>IF(B208=TaskA!H112,0.25,0)</f>
        <v>0</v>
      </c>
      <c r="D208" s="114">
        <f>AVERAGE(TaskA!C112:G112)</f>
        <v>418.2</v>
      </c>
      <c r="E208" s="115">
        <f>IF(D208=TaskA!I112,0.25,0)</f>
        <v>0</v>
      </c>
      <c r="F208" s="3">
        <f>MAX(TaskA!C112:G112)</f>
        <v>680</v>
      </c>
      <c r="G208" s="3">
        <f>IF(F208=TaskA!J112,0.25,0)</f>
        <v>0</v>
      </c>
      <c r="H208" s="3">
        <f>TaskA!H112/TaskA!$I$11</f>
        <v>0</v>
      </c>
      <c r="I208" s="3">
        <f>IF(H208=TaskA!K112,0.25,0)</f>
        <v>0.25</v>
      </c>
      <c r="K208" s="120">
        <v>602</v>
      </c>
      <c r="L208" s="3">
        <f>IF(K208=TaskC!B111,0.5,0)</f>
        <v>0</v>
      </c>
    </row>
    <row r="209" spans="2:12" x14ac:dyDescent="0.25">
      <c r="B209" s="113">
        <f>SUM(TaskA!C113:G113)</f>
        <v>2108</v>
      </c>
      <c r="C209" s="114">
        <f>IF(B209=TaskA!H113,0.25,0)</f>
        <v>0</v>
      </c>
      <c r="D209" s="114">
        <f>AVERAGE(TaskA!C113:G113)</f>
        <v>421.6</v>
      </c>
      <c r="E209" s="115">
        <f>IF(D209=TaskA!I113,0.25,0)</f>
        <v>0</v>
      </c>
      <c r="F209" s="3">
        <f>MAX(TaskA!C113:G113)</f>
        <v>686</v>
      </c>
      <c r="G209" s="3">
        <f>IF(F209=TaskA!J113,0.25,0)</f>
        <v>0</v>
      </c>
      <c r="H209" s="3">
        <f>TaskA!H113/TaskA!$I$11</f>
        <v>0</v>
      </c>
      <c r="I209" s="3">
        <f>IF(H209=TaskA!K113,0.25,0)</f>
        <v>0.25</v>
      </c>
      <c r="K209" s="120">
        <v>603</v>
      </c>
      <c r="L209" s="3">
        <f>IF(K209=TaskC!B112,0.5,0)</f>
        <v>0</v>
      </c>
    </row>
    <row r="210" spans="2:12" x14ac:dyDescent="0.25">
      <c r="B210" s="113">
        <f>SUM(TaskA!C114:G114)</f>
        <v>2125</v>
      </c>
      <c r="C210" s="114">
        <f>IF(B210=TaskA!H114,0.25,0)</f>
        <v>0</v>
      </c>
      <c r="D210" s="114">
        <f>AVERAGE(TaskA!C114:G114)</f>
        <v>425</v>
      </c>
      <c r="E210" s="115">
        <f>IF(D210=TaskA!I114,0.25,0)</f>
        <v>0</v>
      </c>
      <c r="F210" s="3">
        <f>MAX(TaskA!C114:G114)</f>
        <v>692</v>
      </c>
      <c r="G210" s="3">
        <f>IF(F210=TaskA!J114,0.25,0)</f>
        <v>0</v>
      </c>
      <c r="H210" s="3">
        <f>TaskA!H114/TaskA!$I$11</f>
        <v>0</v>
      </c>
      <c r="I210" s="3">
        <f>IF(H210=TaskA!K114,0.25,0)</f>
        <v>0.25</v>
      </c>
      <c r="K210" s="120">
        <v>604</v>
      </c>
      <c r="L210" s="3">
        <f>IF(K210=TaskC!B113,0.5,0)</f>
        <v>0</v>
      </c>
    </row>
  </sheetData>
  <sheetProtection algorithmName="SHA-512" hashValue="H+uxJdHcRsEiaLiaYWofVmh5IBQgk4V7zf4eGgzh+qyx35/NUsDBynxTr+A2YTd2EQm2dbjcFteHLyp3haXyjg==" saltValue="sKCKkYjTtE+WbkmYy0733A==" spinCount="100000" sheet="1" selectLockedCells="1" selectUnlockedCells="1"/>
  <conditionalFormatting sqref="P3:P52">
    <cfRule type="cellIs" dxfId="7" priority="1" operator="lessThan">
      <formula>1.5</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43D89-B768-438E-8ADC-AEF681A1E3E8}">
  <sheetPr codeName="Sheet14">
    <tabColor rgb="FF00B0F0"/>
    <pageSetUpPr fitToPage="1"/>
  </sheetPr>
  <dimension ref="A1:AQ36"/>
  <sheetViews>
    <sheetView showGridLines="0" zoomScale="70" zoomScaleNormal="70" workbookViewId="0">
      <selection activeCell="R18" sqref="R18"/>
    </sheetView>
  </sheetViews>
  <sheetFormatPr defaultRowHeight="26.25" x14ac:dyDescent="0.4"/>
  <cols>
    <col min="1" max="1" width="3" customWidth="1"/>
    <col min="2" max="2" width="1.7109375" customWidth="1"/>
    <col min="3" max="3" width="2.85546875" style="1" customWidth="1"/>
    <col min="4" max="4" width="8.7109375" style="1" customWidth="1"/>
    <col min="5" max="5" width="21.5703125" style="1" customWidth="1"/>
    <col min="6" max="6" width="17.42578125" style="1" customWidth="1"/>
    <col min="7" max="7" width="15.5703125" style="1" customWidth="1"/>
    <col min="8" max="8" width="10.5703125" customWidth="1"/>
    <col min="9" max="9" width="7.140625" customWidth="1"/>
    <col min="10" max="10" width="6.42578125" customWidth="1"/>
    <col min="11" max="11" width="8.5703125" customWidth="1"/>
    <col min="12" max="12" width="5.85546875" customWidth="1"/>
    <col min="13" max="13" width="15.140625" customWidth="1"/>
    <col min="14" max="14" width="17.42578125" customWidth="1"/>
    <col min="15" max="15" width="15.42578125" customWidth="1"/>
    <col min="16" max="16" width="50.42578125" customWidth="1"/>
    <col min="17" max="17" width="5.5703125" customWidth="1"/>
    <col min="18" max="18" width="13" customWidth="1"/>
    <col min="19" max="19" width="30.5703125" customWidth="1"/>
    <col min="20" max="20" width="17.140625" customWidth="1"/>
    <col min="21" max="21" width="12.7109375" customWidth="1"/>
    <col min="22" max="22" width="5.28515625" customWidth="1"/>
    <col min="23" max="23" width="8.5703125" customWidth="1"/>
    <col min="24" max="24" width="17.140625" customWidth="1"/>
    <col min="25" max="25" width="20.28515625" hidden="1" customWidth="1"/>
    <col min="26" max="26" width="18.7109375" hidden="1" customWidth="1"/>
    <col min="27" max="27" width="11.85546875" hidden="1" customWidth="1"/>
    <col min="28" max="28" width="10.5703125" hidden="1" customWidth="1"/>
    <col min="29" max="29" width="15.42578125" hidden="1" customWidth="1"/>
    <col min="30" max="30" width="16.140625" hidden="1" customWidth="1"/>
    <col min="31" max="31" width="20.85546875" hidden="1" customWidth="1"/>
    <col min="32" max="32" width="18.5703125" hidden="1" customWidth="1"/>
    <col min="33" max="33" width="9.140625" hidden="1" customWidth="1"/>
    <col min="34" max="34" width="20.5703125" hidden="1" customWidth="1"/>
    <col min="35" max="35" width="14.85546875" hidden="1" customWidth="1"/>
    <col min="36" max="36" width="9.140625" hidden="1" customWidth="1"/>
    <col min="37" max="37" width="6.5703125" hidden="1" customWidth="1"/>
    <col min="38" max="38" width="15.5703125" hidden="1" customWidth="1"/>
    <col min="39" max="39" width="15.28515625" hidden="1" customWidth="1"/>
    <col min="40" max="40" width="18" hidden="1" customWidth="1"/>
    <col min="41" max="41" width="14.140625" hidden="1" customWidth="1"/>
    <col min="42" max="43" width="9.140625" hidden="1" customWidth="1"/>
    <col min="44" max="45" width="0" hidden="1" customWidth="1"/>
  </cols>
  <sheetData>
    <row r="1" spans="1:42" s="128" customFormat="1" ht="3" customHeight="1" x14ac:dyDescent="0.4">
      <c r="C1" s="135"/>
      <c r="D1" s="135"/>
      <c r="E1" s="135"/>
      <c r="F1" s="135"/>
      <c r="G1" s="135"/>
    </row>
    <row r="2" spans="1:42" s="131" customFormat="1" ht="33" customHeight="1" x14ac:dyDescent="0.4">
      <c r="A2"/>
      <c r="B2"/>
      <c r="C2" s="1"/>
      <c r="D2" s="1"/>
      <c r="E2" s="1"/>
      <c r="F2" s="1"/>
      <c r="G2" s="1"/>
      <c r="H2"/>
      <c r="I2"/>
      <c r="J2"/>
      <c r="K2"/>
      <c r="L2"/>
      <c r="M2"/>
      <c r="N2"/>
      <c r="O2"/>
      <c r="P2"/>
      <c r="Q2"/>
      <c r="R2"/>
      <c r="S2"/>
      <c r="T2"/>
      <c r="U2"/>
      <c r="V2"/>
      <c r="W2"/>
      <c r="X2"/>
    </row>
    <row r="3" spans="1:42" s="131" customFormat="1" ht="24.75" customHeight="1" x14ac:dyDescent="0.4">
      <c r="A3"/>
      <c r="B3"/>
      <c r="C3" s="1"/>
      <c r="D3" s="1"/>
      <c r="E3" s="1"/>
      <c r="F3" s="1"/>
      <c r="G3" s="1"/>
      <c r="H3"/>
      <c r="I3"/>
      <c r="J3"/>
      <c r="K3"/>
      <c r="L3"/>
      <c r="M3"/>
      <c r="N3"/>
      <c r="O3"/>
      <c r="P3"/>
      <c r="Q3"/>
      <c r="R3"/>
      <c r="S3"/>
      <c r="T3"/>
      <c r="U3"/>
      <c r="V3"/>
      <c r="W3"/>
      <c r="X3"/>
    </row>
    <row r="4" spans="1:42" ht="27" customHeight="1" x14ac:dyDescent="0.4"/>
    <row r="5" spans="1:42" ht="31.5" customHeight="1" thickBot="1" x14ac:dyDescent="0.45">
      <c r="E5" s="175" t="str">
        <f>Front!H17&amp;": ' Your Beginner' level score  was " &amp;TEXT(O12,"0.0%")</f>
        <v>: ' Your Beginner' level score  was 6.3%</v>
      </c>
      <c r="M5" s="264" t="s">
        <v>416</v>
      </c>
      <c r="N5" s="264"/>
      <c r="O5" s="265">
        <f ca="1">TODAY()</f>
        <v>44993</v>
      </c>
      <c r="P5" s="265"/>
      <c r="AI5" t="s">
        <v>414</v>
      </c>
    </row>
    <row r="6" spans="1:42" ht="27.75" customHeight="1" x14ac:dyDescent="0.45">
      <c r="L6" s="169"/>
      <c r="M6" s="262" t="s">
        <v>425</v>
      </c>
      <c r="N6" s="262"/>
      <c r="O6" s="263" t="str">
        <f>IF(OR(Front!F24="", End!J14=""),"All Times not entered",End!J14-Front!F24)</f>
        <v>All Times not entered</v>
      </c>
      <c r="P6" s="263"/>
      <c r="AE6" s="145"/>
      <c r="AF6" s="146"/>
      <c r="AG6" s="146"/>
      <c r="AH6" s="146" t="s">
        <v>419</v>
      </c>
      <c r="AI6" s="146"/>
      <c r="AJ6" s="146"/>
      <c r="AK6" s="146"/>
      <c r="AL6" s="145" t="s">
        <v>420</v>
      </c>
      <c r="AM6" s="146"/>
      <c r="AN6" s="146"/>
      <c r="AO6" s="146"/>
      <c r="AP6" s="147"/>
    </row>
    <row r="7" spans="1:42" ht="37.5" customHeight="1" x14ac:dyDescent="0.45">
      <c r="E7" s="176" t="str">
        <f xml:space="preserve"> " Your Score for Complete Exam  was " &amp;TEXT(O24,"0.0%")&amp;"."</f>
        <v xml:space="preserve"> Your Score for Complete Exam  was 7.7%.</v>
      </c>
      <c r="F7" s="175"/>
      <c r="G7" s="175"/>
      <c r="H7" s="177"/>
      <c r="I7" s="175"/>
      <c r="J7" s="178"/>
      <c r="K7" s="179"/>
      <c r="L7" s="169"/>
      <c r="M7" s="180" t="s">
        <v>195</v>
      </c>
      <c r="N7" s="181" t="s">
        <v>418</v>
      </c>
      <c r="O7" s="180" t="s">
        <v>194</v>
      </c>
      <c r="P7" s="181" t="s">
        <v>426</v>
      </c>
      <c r="AE7" s="148" t="s">
        <v>365</v>
      </c>
      <c r="AF7" s="90">
        <f>IF(O6="All Times not entered",0.043,O6)</f>
        <v>4.2999999999999997E-2</v>
      </c>
      <c r="AL7" s="150"/>
      <c r="AN7" s="91" t="s">
        <v>359</v>
      </c>
      <c r="AO7" s="92"/>
      <c r="AP7" s="149"/>
    </row>
    <row r="8" spans="1:42" ht="25.5" customHeight="1" x14ac:dyDescent="0.45">
      <c r="F8" s="175"/>
      <c r="G8" s="175"/>
      <c r="H8" s="175"/>
      <c r="I8" s="175"/>
      <c r="J8" s="178"/>
      <c r="K8" s="179"/>
      <c r="L8" s="169"/>
      <c r="M8" s="137" t="s">
        <v>400</v>
      </c>
      <c r="N8" s="133">
        <f>IF( OR(AM9="s",AM9="S"),0,SUM(taska)+SUM(taskb)+SUM(taskc)+SUM(taskd))</f>
        <v>25</v>
      </c>
      <c r="O8" s="136">
        <f>N8/Y8</f>
        <v>0.25</v>
      </c>
      <c r="P8" s="182" t="s">
        <v>388</v>
      </c>
      <c r="Y8" s="138">
        <v>100</v>
      </c>
      <c r="Z8" s="88" t="str">
        <f>IF(N8=Y8,"J","L")</f>
        <v>L</v>
      </c>
      <c r="AE8" s="148" t="s">
        <v>366</v>
      </c>
      <c r="AF8" s="89">
        <f>AN22</f>
        <v>0</v>
      </c>
      <c r="AL8" s="150"/>
      <c r="AN8" s="92"/>
      <c r="AO8" s="93" t="s">
        <v>362</v>
      </c>
      <c r="AP8" s="149"/>
    </row>
    <row r="9" spans="1:42" ht="28.5" customHeight="1" x14ac:dyDescent="0.4">
      <c r="F9" s="175" t="str">
        <f>"Time Taken: "&amp; TEXT(O6,"[m]") &amp;" Minutes"</f>
        <v>Time Taken: All Times not entered Minutes</v>
      </c>
      <c r="G9" s="175"/>
      <c r="H9" s="175"/>
      <c r="I9" s="175"/>
      <c r="J9" s="178"/>
      <c r="K9" s="179"/>
      <c r="M9" s="137" t="s">
        <v>401</v>
      </c>
      <c r="N9" s="133">
        <f>IF(OR(AO9="s",AO9="S"),0,SUM(Task1a)+SUM(task1aa))</f>
        <v>0</v>
      </c>
      <c r="O9" s="136">
        <f>N9/Y9</f>
        <v>0</v>
      </c>
      <c r="P9" s="182" t="s">
        <v>392</v>
      </c>
      <c r="Y9" s="138">
        <v>200</v>
      </c>
      <c r="Z9" s="88" t="str">
        <f>IF(N9=Y9,"J","L")</f>
        <v>L</v>
      </c>
      <c r="AE9" s="148" t="s">
        <v>367</v>
      </c>
      <c r="AF9" s="90">
        <f>AF7+AF8</f>
        <v>4.2999999999999997E-2</v>
      </c>
      <c r="AL9" s="158" t="s">
        <v>398</v>
      </c>
      <c r="AM9">
        <f>TaskA!F11</f>
        <v>0</v>
      </c>
      <c r="AN9" s="94" t="s">
        <v>397</v>
      </c>
      <c r="AO9" s="93">
        <f>TaskB!F9</f>
        <v>0</v>
      </c>
      <c r="AP9" s="149"/>
    </row>
    <row r="10" spans="1:42" ht="26.25" customHeight="1" x14ac:dyDescent="0.4">
      <c r="G10" s="176"/>
      <c r="H10" s="175"/>
      <c r="I10" s="175"/>
      <c r="J10" s="178"/>
      <c r="K10" s="179"/>
      <c r="M10" s="137" t="s">
        <v>402</v>
      </c>
      <c r="N10" s="133">
        <f>IF(OR(AM10="s",AM10="S"),0,SUM(task1b))</f>
        <v>0</v>
      </c>
      <c r="O10" s="136">
        <f>N10/Y10</f>
        <v>0</v>
      </c>
      <c r="P10" s="182" t="s">
        <v>407</v>
      </c>
      <c r="Y10" s="138">
        <v>50</v>
      </c>
      <c r="Z10" s="88" t="str">
        <f>IF(N10=Y10,"J","L")</f>
        <v>L</v>
      </c>
      <c r="AE10" s="150"/>
      <c r="AF10" s="151" t="str">
        <f>IF(AF9&lt;=AJ17,"very efficent",IF(AF9&lt;=AJ18, "efficent",IF(AF9&lt;=AJ19,"average","poor")))</f>
        <v>poor</v>
      </c>
      <c r="AH10" s="152" t="s">
        <v>189</v>
      </c>
      <c r="AI10" s="152">
        <v>200</v>
      </c>
      <c r="AL10" s="158" t="s">
        <v>399</v>
      </c>
      <c r="AM10">
        <f>TaskC!G8</f>
        <v>0</v>
      </c>
      <c r="AN10" s="94" t="s">
        <v>119</v>
      </c>
      <c r="AO10" s="93">
        <f>Task2!F8</f>
        <v>0</v>
      </c>
      <c r="AP10" s="149"/>
    </row>
    <row r="11" spans="1:42" x14ac:dyDescent="0.4">
      <c r="M11" s="137" t="s">
        <v>403</v>
      </c>
      <c r="N11" s="133">
        <f>IF(OR(AM11="s",AM11="S"),0,SUM(taskQb))</f>
        <v>0</v>
      </c>
      <c r="O11" s="136">
        <f>N11/Y11</f>
        <v>0</v>
      </c>
      <c r="P11" s="182" t="s">
        <v>405</v>
      </c>
      <c r="Y11" s="139">
        <v>50</v>
      </c>
      <c r="Z11" s="88" t="str">
        <f>IF(N11=Y11,"J","L")</f>
        <v>L</v>
      </c>
      <c r="AE11" s="150"/>
      <c r="AH11" s="152" t="s">
        <v>190</v>
      </c>
      <c r="AI11" s="152">
        <v>100</v>
      </c>
      <c r="AL11" s="158" t="s">
        <v>396</v>
      </c>
      <c r="AM11">
        <f>TaskD!G8</f>
        <v>0</v>
      </c>
      <c r="AN11" s="94" t="s">
        <v>360</v>
      </c>
      <c r="AO11" s="93">
        <f>Task3!F8</f>
        <v>0</v>
      </c>
      <c r="AP11" s="149"/>
    </row>
    <row r="12" spans="1:42" ht="34.5" customHeight="1" x14ac:dyDescent="0.4">
      <c r="M12" s="202" t="s">
        <v>427</v>
      </c>
      <c r="N12" s="133">
        <f>SUM(N8:N11)</f>
        <v>25</v>
      </c>
      <c r="O12" s="141">
        <f>N12/AC13</f>
        <v>6.25E-2</v>
      </c>
      <c r="P12" s="182"/>
      <c r="AE12" s="150"/>
      <c r="AH12" s="152" t="s">
        <v>191</v>
      </c>
      <c r="AI12" s="152">
        <v>50</v>
      </c>
      <c r="AN12" s="94" t="s">
        <v>361</v>
      </c>
      <c r="AO12" s="93">
        <f>Task4!F8</f>
        <v>0</v>
      </c>
      <c r="AP12" s="149"/>
    </row>
    <row r="13" spans="1:42" ht="15.75" customHeight="1" x14ac:dyDescent="0.4">
      <c r="D13" s="179"/>
      <c r="E13" s="179"/>
      <c r="F13" s="179"/>
      <c r="G13" s="179"/>
      <c r="H13" s="179"/>
      <c r="I13" s="179"/>
      <c r="J13" s="179"/>
      <c r="AB13" s="140" t="s">
        <v>415</v>
      </c>
      <c r="AC13">
        <f>SUM(Y8:Y11)</f>
        <v>400</v>
      </c>
      <c r="AD13" s="42"/>
      <c r="AE13" s="150"/>
      <c r="AH13" s="152" t="s">
        <v>192</v>
      </c>
      <c r="AI13" s="152">
        <v>2</v>
      </c>
      <c r="AL13" s="150"/>
      <c r="AN13" s="94" t="s">
        <v>347</v>
      </c>
      <c r="AO13" s="93">
        <f>Task5!$F$10</f>
        <v>0</v>
      </c>
      <c r="AP13" s="149"/>
    </row>
    <row r="14" spans="1:42" x14ac:dyDescent="0.4">
      <c r="M14" s="132">
        <v>2</v>
      </c>
      <c r="N14" s="133">
        <f>IF(OR(AO10="s",AO10="S"),0, SUM(Task2))</f>
        <v>0</v>
      </c>
      <c r="O14" s="136">
        <f t="shared" ref="O14:O24" si="0">N14/Y14</f>
        <v>0</v>
      </c>
      <c r="P14" s="182" t="s">
        <v>408</v>
      </c>
      <c r="Y14" s="2">
        <v>100</v>
      </c>
      <c r="Z14" s="88" t="str">
        <f t="shared" ref="Z14:Z23" si="1">IF(N14=Y14,"J","L")</f>
        <v>L</v>
      </c>
      <c r="AE14" s="150"/>
      <c r="AH14" s="108"/>
      <c r="AI14" s="108"/>
      <c r="AL14" s="150"/>
      <c r="AN14" s="94" t="s">
        <v>356</v>
      </c>
      <c r="AO14" s="93">
        <f>Task6!F10</f>
        <v>0</v>
      </c>
      <c r="AP14" s="149"/>
    </row>
    <row r="15" spans="1:42" x14ac:dyDescent="0.4">
      <c r="M15" s="132">
        <v>3</v>
      </c>
      <c r="N15" s="133">
        <f>IF(OR(AO11="s",AO11="S"),0,SUM(Task3))</f>
        <v>0</v>
      </c>
      <c r="O15" s="136">
        <f t="shared" si="0"/>
        <v>0</v>
      </c>
      <c r="P15" s="182" t="s">
        <v>409</v>
      </c>
      <c r="Y15" s="2">
        <v>100</v>
      </c>
      <c r="Z15" s="88" t="str">
        <f t="shared" si="1"/>
        <v>L</v>
      </c>
      <c r="AE15" s="150"/>
      <c r="AN15" s="94" t="s">
        <v>182</v>
      </c>
      <c r="AO15" s="93">
        <f>Task7!F9</f>
        <v>0</v>
      </c>
      <c r="AP15" s="149"/>
    </row>
    <row r="16" spans="1:42" ht="30.75" customHeight="1" x14ac:dyDescent="0.4">
      <c r="M16" s="132">
        <v>4</v>
      </c>
      <c r="N16" s="133">
        <f>IF(OR(AO12="s",AO12="S"),0,SUM(task4))</f>
        <v>0</v>
      </c>
      <c r="O16" s="136">
        <f t="shared" si="0"/>
        <v>0</v>
      </c>
      <c r="P16" s="182" t="s">
        <v>406</v>
      </c>
      <c r="Y16" s="2">
        <v>100</v>
      </c>
      <c r="Z16" s="88" t="str">
        <f t="shared" si="1"/>
        <v>L</v>
      </c>
      <c r="AE16" s="150"/>
      <c r="AF16" s="96" t="s">
        <v>193</v>
      </c>
      <c r="AG16" s="96">
        <f>VLOOKUP(AF10,$AH$10:$AI$13,2,0)</f>
        <v>2</v>
      </c>
      <c r="AJ16" t="s">
        <v>368</v>
      </c>
      <c r="AN16" s="94" t="s">
        <v>350</v>
      </c>
      <c r="AO16" s="93">
        <f>Task8!F7</f>
        <v>0</v>
      </c>
      <c r="AP16" s="149"/>
    </row>
    <row r="17" spans="4:42" ht="39" customHeight="1" x14ac:dyDescent="0.4">
      <c r="M17" s="132">
        <v>5</v>
      </c>
      <c r="N17" s="133">
        <f>IF(OR(AO13="s",AO13="S"),0,SUM(tASK5))</f>
        <v>0</v>
      </c>
      <c r="O17" s="136">
        <f t="shared" si="0"/>
        <v>0</v>
      </c>
      <c r="P17" s="182" t="s">
        <v>410</v>
      </c>
      <c r="Y17" s="31">
        <v>100</v>
      </c>
      <c r="Z17" s="88" t="str">
        <f t="shared" si="1"/>
        <v>L</v>
      </c>
      <c r="AE17" s="150"/>
      <c r="AI17" s="153">
        <v>30</v>
      </c>
      <c r="AJ17" s="153">
        <f>AI17/1440</f>
        <v>2.0833333333333332E-2</v>
      </c>
      <c r="AL17" s="150"/>
      <c r="AN17" s="94" t="s">
        <v>352</v>
      </c>
      <c r="AO17" s="93">
        <f>Task9!F10</f>
        <v>0</v>
      </c>
      <c r="AP17" s="149"/>
    </row>
    <row r="18" spans="4:42" ht="32.25" customHeight="1" x14ac:dyDescent="0.4">
      <c r="G18" s="170"/>
      <c r="H18" s="1"/>
      <c r="M18" s="132">
        <v>6</v>
      </c>
      <c r="N18" s="133">
        <f>IF(OR(AO14="s",AO14="S"),0,SUM(Task6))</f>
        <v>0</v>
      </c>
      <c r="O18" s="136">
        <f t="shared" si="0"/>
        <v>0</v>
      </c>
      <c r="P18" s="182" t="s">
        <v>411</v>
      </c>
      <c r="Y18" s="31">
        <v>100</v>
      </c>
      <c r="Z18" s="88" t="str">
        <f t="shared" si="1"/>
        <v>L</v>
      </c>
      <c r="AE18" s="150"/>
      <c r="AI18" s="153">
        <v>45</v>
      </c>
      <c r="AJ18" s="153">
        <f>AI18/1400</f>
        <v>3.214285714285714E-2</v>
      </c>
      <c r="AL18" s="150"/>
      <c r="AN18" s="94" t="s">
        <v>355</v>
      </c>
      <c r="AO18" s="93">
        <f>Task10!F10</f>
        <v>0</v>
      </c>
      <c r="AP18" s="149"/>
    </row>
    <row r="19" spans="4:42" ht="32.25" customHeight="1" thickBot="1" x14ac:dyDescent="0.45">
      <c r="G19" s="170"/>
      <c r="H19" s="1"/>
      <c r="M19" s="132">
        <v>7</v>
      </c>
      <c r="N19" s="133">
        <f>IF(OR(AO15="s",AO15="S"),0,SUM(Task7))</f>
        <v>0</v>
      </c>
      <c r="O19" s="136">
        <f t="shared" si="0"/>
        <v>0</v>
      </c>
      <c r="P19" s="182" t="s">
        <v>715</v>
      </c>
      <c r="Y19" s="2">
        <v>100</v>
      </c>
      <c r="Z19" s="88" t="str">
        <f t="shared" si="1"/>
        <v>L</v>
      </c>
      <c r="AE19" s="154"/>
      <c r="AF19" s="155"/>
      <c r="AG19" s="155"/>
      <c r="AH19" s="155"/>
      <c r="AI19" s="156">
        <v>60</v>
      </c>
      <c r="AJ19" s="156">
        <f>AI19/1400</f>
        <v>4.2857142857142858E-2</v>
      </c>
      <c r="AK19" s="155"/>
      <c r="AL19" s="150"/>
      <c r="AP19" s="149"/>
    </row>
    <row r="20" spans="4:42" ht="32.25" customHeight="1" thickBot="1" x14ac:dyDescent="0.45">
      <c r="G20" s="170"/>
      <c r="H20" s="1"/>
      <c r="M20" s="132">
        <v>8</v>
      </c>
      <c r="N20" s="133">
        <f>IF(OR(AO16="s",AO16="S"),0,SUM(task8))</f>
        <v>0</v>
      </c>
      <c r="O20" s="136">
        <f t="shared" si="0"/>
        <v>0</v>
      </c>
      <c r="P20" s="182" t="s">
        <v>381</v>
      </c>
      <c r="Y20" s="2">
        <v>50</v>
      </c>
      <c r="Z20" s="88" t="str">
        <f t="shared" si="1"/>
        <v>L</v>
      </c>
      <c r="AL20" s="159" t="s">
        <v>363</v>
      </c>
      <c r="AM20" s="92"/>
      <c r="AN20" s="92"/>
      <c r="AO20" s="95">
        <f>COUNTIF(AO9:AO18,TRUE)+COUNTIF(AM9:AM14,TRUE)</f>
        <v>0</v>
      </c>
      <c r="AP20" s="149"/>
    </row>
    <row r="21" spans="4:42" ht="40.5" customHeight="1" x14ac:dyDescent="0.4">
      <c r="M21" s="132">
        <v>9</v>
      </c>
      <c r="N21" s="133">
        <f>IF(OR(AO17="s",AO17="S"),0,SUM(Task9))</f>
        <v>0</v>
      </c>
      <c r="O21" s="136">
        <f t="shared" si="0"/>
        <v>0</v>
      </c>
      <c r="P21" s="182" t="s">
        <v>412</v>
      </c>
      <c r="Y21" s="2">
        <v>50</v>
      </c>
      <c r="Z21" s="88" t="str">
        <f t="shared" si="1"/>
        <v>L</v>
      </c>
      <c r="AD21" s="145" t="s">
        <v>423</v>
      </c>
      <c r="AE21" s="146"/>
      <c r="AF21" s="163"/>
      <c r="AG21" s="146"/>
      <c r="AH21" s="147"/>
      <c r="AL21" s="159" t="s">
        <v>369</v>
      </c>
      <c r="AM21" s="92"/>
      <c r="AN21" s="92">
        <v>5</v>
      </c>
      <c r="AO21" s="95"/>
      <c r="AP21" s="149"/>
    </row>
    <row r="22" spans="4:42" x14ac:dyDescent="0.4">
      <c r="D22"/>
      <c r="G22" s="170"/>
      <c r="H22" s="171"/>
      <c r="M22" s="132">
        <v>10</v>
      </c>
      <c r="N22" s="133">
        <f>IF(OR(AO18="s",AO18="S"),0,SUM(Task10)+SUM(task10a))</f>
        <v>81</v>
      </c>
      <c r="O22" s="136">
        <f t="shared" si="0"/>
        <v>0.81</v>
      </c>
      <c r="P22" s="201" t="s">
        <v>430</v>
      </c>
      <c r="Y22" s="2">
        <v>100</v>
      </c>
      <c r="Z22" s="88" t="str">
        <f t="shared" si="1"/>
        <v>L</v>
      </c>
      <c r="AD22" s="150"/>
      <c r="AE22" t="s">
        <v>421</v>
      </c>
      <c r="AH22" s="149"/>
      <c r="AL22" s="159" t="s">
        <v>364</v>
      </c>
      <c r="AM22" s="92"/>
      <c r="AN22" s="92">
        <f>(AO20*AN21)/1440</f>
        <v>0</v>
      </c>
      <c r="AO22" s="92"/>
      <c r="AP22" s="149"/>
    </row>
    <row r="23" spans="4:42" ht="37.5" x14ac:dyDescent="0.4">
      <c r="D23"/>
      <c r="G23" s="170"/>
      <c r="H23" s="171"/>
      <c r="M23" s="134" t="s">
        <v>357</v>
      </c>
      <c r="N23" s="133">
        <f>AG16</f>
        <v>2</v>
      </c>
      <c r="O23" s="136">
        <f t="shared" si="0"/>
        <v>0.01</v>
      </c>
      <c r="P23" s="168" t="s">
        <v>417</v>
      </c>
      <c r="Y23" s="2">
        <v>200</v>
      </c>
      <c r="Z23" s="88" t="str">
        <f t="shared" si="1"/>
        <v>L</v>
      </c>
      <c r="AD23" s="150"/>
      <c r="AH23" s="149"/>
      <c r="AL23" s="150"/>
      <c r="AP23" s="149"/>
    </row>
    <row r="24" spans="4:42" ht="27" thickBot="1" x14ac:dyDescent="0.45">
      <c r="M24" s="172" t="s">
        <v>375</v>
      </c>
      <c r="N24" s="143">
        <f>SUM(N14:N23)+SUM(N8:N11)</f>
        <v>108</v>
      </c>
      <c r="O24" s="173">
        <f t="shared" si="0"/>
        <v>7.7142857142857138E-2</v>
      </c>
      <c r="P24" s="174" t="str">
        <f>IF(O24&lt;=20%,AF24,IF(O24&lt;=40%,AF25,IF(O24&lt;=60%,AF26,IF(O24&lt;=75%,AF27,AF28))))</f>
        <v>POOR</v>
      </c>
      <c r="Y24" s="144">
        <f>SUM(Y8:Y23)</f>
        <v>1400</v>
      </c>
      <c r="Z24" s="87">
        <f>COUNTIF(Z8:Z23,"J")</f>
        <v>0</v>
      </c>
      <c r="AD24" s="150"/>
      <c r="AE24" s="164">
        <v>0.2</v>
      </c>
      <c r="AF24" s="5" t="s">
        <v>4</v>
      </c>
      <c r="AH24" s="149"/>
      <c r="AL24" s="150"/>
      <c r="AP24" s="149"/>
    </row>
    <row r="25" spans="4:42" ht="27" thickBot="1" x14ac:dyDescent="0.45">
      <c r="AD25" s="150"/>
      <c r="AE25" s="164">
        <v>0.4</v>
      </c>
      <c r="AF25" s="6" t="s">
        <v>5</v>
      </c>
      <c r="AH25" s="149"/>
      <c r="AL25" s="154" t="s">
        <v>358</v>
      </c>
      <c r="AM25" s="155"/>
      <c r="AN25" s="155"/>
      <c r="AO25" s="155"/>
      <c r="AP25" s="157"/>
    </row>
    <row r="26" spans="4:42" x14ac:dyDescent="0.4">
      <c r="AD26" s="150"/>
      <c r="AE26" s="164">
        <v>0.6</v>
      </c>
      <c r="AF26" s="7" t="s">
        <v>424</v>
      </c>
      <c r="AH26" s="149"/>
    </row>
    <row r="27" spans="4:42" x14ac:dyDescent="0.4">
      <c r="AD27" s="150"/>
      <c r="AE27" s="164">
        <v>0.75</v>
      </c>
      <c r="AF27" s="3" t="s">
        <v>422</v>
      </c>
      <c r="AH27" s="149"/>
    </row>
    <row r="28" spans="4:42" x14ac:dyDescent="0.4">
      <c r="AD28" s="150"/>
      <c r="AE28" s="164">
        <v>1</v>
      </c>
      <c r="AF28" s="162" t="s">
        <v>123</v>
      </c>
      <c r="AH28" s="149"/>
    </row>
    <row r="29" spans="4:42" ht="27" thickBot="1" x14ac:dyDescent="0.45">
      <c r="AD29" s="150"/>
      <c r="AE29" s="161"/>
      <c r="AF29" s="142"/>
      <c r="AH29" s="149"/>
    </row>
    <row r="30" spans="4:42" ht="27" thickBot="1" x14ac:dyDescent="0.45">
      <c r="T30" s="3" t="s">
        <v>0</v>
      </c>
      <c r="U30" s="3" t="s">
        <v>1</v>
      </c>
      <c r="V30" s="3" t="s">
        <v>2</v>
      </c>
      <c r="W30" s="3" t="s">
        <v>3</v>
      </c>
      <c r="AD30" s="160">
        <v>2</v>
      </c>
      <c r="AH30" s="149"/>
    </row>
    <row r="31" spans="4:42" x14ac:dyDescent="0.4">
      <c r="T31" s="4">
        <v>1</v>
      </c>
      <c r="U31" s="5" t="s">
        <v>4</v>
      </c>
      <c r="V31" s="3">
        <v>2</v>
      </c>
      <c r="W31" s="3">
        <f>Z24</f>
        <v>0</v>
      </c>
      <c r="AD31" s="150"/>
      <c r="AH31" s="149"/>
    </row>
    <row r="32" spans="4:42" x14ac:dyDescent="0.4">
      <c r="T32" s="4">
        <v>2</v>
      </c>
      <c r="U32" s="6" t="s">
        <v>5</v>
      </c>
      <c r="V32" s="3">
        <v>2</v>
      </c>
      <c r="W32" s="3">
        <v>0.5</v>
      </c>
      <c r="AD32" s="150"/>
      <c r="AH32" s="149"/>
    </row>
    <row r="33" spans="20:34" ht="27" thickBot="1" x14ac:dyDescent="0.45">
      <c r="T33" s="4">
        <v>3</v>
      </c>
      <c r="U33" s="7" t="s">
        <v>6</v>
      </c>
      <c r="V33" s="3">
        <v>2</v>
      </c>
      <c r="W33" s="3">
        <f>25-W31-W32</f>
        <v>24.5</v>
      </c>
      <c r="AD33" s="154"/>
      <c r="AE33" s="155"/>
      <c r="AF33" s="155"/>
      <c r="AG33" s="155"/>
      <c r="AH33" s="157"/>
    </row>
    <row r="34" spans="20:34" x14ac:dyDescent="0.4">
      <c r="T34" s="165">
        <v>4</v>
      </c>
      <c r="U34" s="166" t="s">
        <v>422</v>
      </c>
      <c r="V34" s="167">
        <v>2</v>
      </c>
    </row>
    <row r="35" spans="20:34" x14ac:dyDescent="0.4">
      <c r="T35" s="4">
        <v>5</v>
      </c>
      <c r="U35" s="8" t="s">
        <v>123</v>
      </c>
      <c r="V35" s="3">
        <v>2</v>
      </c>
    </row>
    <row r="36" spans="20:34" x14ac:dyDescent="0.4">
      <c r="U36" s="3"/>
      <c r="V36" s="3">
        <v>10</v>
      </c>
    </row>
  </sheetData>
  <sheetProtection algorithmName="SHA-512" hashValue="xmRQYGTroMMeLYvlHWEoaS47g4q3i0B3u6lIVtWYpXregaRyM755ojyXOrlL9IDF4eJlkOcAtuF1E4xya+9NGQ==" saltValue="7lSAkS6jXPQLjGmI+k2FBQ==" spinCount="100000" sheet="1" selectLockedCells="1" selectUnlockedCells="1"/>
  <mergeCells count="4">
    <mergeCell ref="M6:N6"/>
    <mergeCell ref="O6:P6"/>
    <mergeCell ref="M5:N5"/>
    <mergeCell ref="O5:P5"/>
  </mergeCells>
  <phoneticPr fontId="6" type="noConversion"/>
  <conditionalFormatting sqref="O8">
    <cfRule type="dataBar" priority="8">
      <dataBar>
        <cfvo type="min"/>
        <cfvo type="max"/>
        <color rgb="FF63C384"/>
      </dataBar>
      <extLst>
        <ext xmlns:x14="http://schemas.microsoft.com/office/spreadsheetml/2009/9/main" uri="{B025F937-C7B1-47D3-B67F-A62EFF666E3E}">
          <x14:id>{7668A9BC-347D-42BC-9467-A7C7538BF7C5}</x14:id>
        </ext>
      </extLst>
    </cfRule>
  </conditionalFormatting>
  <conditionalFormatting sqref="O9:O12 O14:O23">
    <cfRule type="dataBar" priority="18">
      <dataBar>
        <cfvo type="min"/>
        <cfvo type="max"/>
        <color rgb="FF63C384"/>
      </dataBar>
      <extLst>
        <ext xmlns:x14="http://schemas.microsoft.com/office/spreadsheetml/2009/9/main" uri="{B025F937-C7B1-47D3-B67F-A62EFF666E3E}">
          <x14:id>{8AD250A1-24D2-4D21-9AC5-1B75E43C3957}</x14:id>
        </ext>
      </extLst>
    </cfRule>
  </conditionalFormatting>
  <conditionalFormatting sqref="P24">
    <cfRule type="containsText" dxfId="6" priority="3" operator="containsText" text="Poor">
      <formula>NOT(ISERROR(SEARCH("Poor",P24)))</formula>
    </cfRule>
    <cfRule type="containsText" dxfId="5" priority="4" operator="containsText" text="Fair">
      <formula>NOT(ISERROR(SEARCH("Fair",P24)))</formula>
    </cfRule>
    <cfRule type="containsText" dxfId="4" priority="5" operator="containsText" text="Average">
      <formula>NOT(ISERROR(SEARCH("Average",P24)))</formula>
    </cfRule>
    <cfRule type="containsText" dxfId="3" priority="6" operator="containsText" text="Very Good">
      <formula>NOT(ISERROR(SEARCH("Very Good",P24)))</formula>
    </cfRule>
    <cfRule type="containsText" dxfId="2" priority="7" operator="containsText" text="Efficient">
      <formula>NOT(ISERROR(SEARCH("Efficient",P24)))</formula>
    </cfRule>
  </conditionalFormatting>
  <conditionalFormatting sqref="P8:P11">
    <cfRule type="expression" dxfId="1" priority="2">
      <formula>$O8&lt;=50%</formula>
    </cfRule>
  </conditionalFormatting>
  <conditionalFormatting sqref="P14:P22">
    <cfRule type="expression" dxfId="0" priority="1">
      <formula>$N14&lt;=50%</formula>
    </cfRule>
  </conditionalFormatting>
  <pageMargins left="0.7" right="0.7" top="0.75" bottom="0.75" header="0.3" footer="0.3"/>
  <pageSetup scale="55"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dataBar" id="{7668A9BC-347D-42BC-9467-A7C7538BF7C5}">
            <x14:dataBar minLength="0" maxLength="100" border="1" negativeBarBorderColorSameAsPositive="0">
              <x14:cfvo type="autoMin"/>
              <x14:cfvo type="autoMax"/>
              <x14:borderColor rgb="FF63C384"/>
              <x14:negativeFillColor rgb="FFFF0000"/>
              <x14:negativeBorderColor rgb="FFFF0000"/>
              <x14:axisColor rgb="FF000000"/>
            </x14:dataBar>
          </x14:cfRule>
          <xm:sqref>O8</xm:sqref>
        </x14:conditionalFormatting>
        <x14:conditionalFormatting xmlns:xm="http://schemas.microsoft.com/office/excel/2006/main">
          <x14:cfRule type="dataBar" id="{8AD250A1-24D2-4D21-9AC5-1B75E43C3957}">
            <x14:dataBar minLength="0" maxLength="100" border="1" negativeBarBorderColorSameAsPositive="0">
              <x14:cfvo type="autoMin"/>
              <x14:cfvo type="autoMax"/>
              <x14:borderColor rgb="FF63C384"/>
              <x14:negativeFillColor rgb="FFFF0000"/>
              <x14:negativeBorderColor rgb="FFFF0000"/>
              <x14:axisColor rgb="FF000000"/>
            </x14:dataBar>
          </x14:cfRule>
          <xm:sqref>O9:O12 O14:O23</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7AD5A-5B74-402B-BEFE-B91D220886D6}">
  <sheetPr codeName="Sheet19"/>
  <dimension ref="A1"/>
  <sheetViews>
    <sheetView showGridLines="0" showRowColHeaders="0" topLeftCell="C1" zoomScaleNormal="100" workbookViewId="0">
      <selection activeCell="D9" sqref="D9"/>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20</vt:i4>
      </vt:variant>
    </vt:vector>
  </HeadingPairs>
  <TitlesOfParts>
    <vt:vector size="38" baseType="lpstr">
      <vt:lpstr>Front</vt:lpstr>
      <vt:lpstr>TaskA</vt:lpstr>
      <vt:lpstr>TaskB</vt:lpstr>
      <vt:lpstr>TaskC</vt:lpstr>
      <vt:lpstr>TaskD</vt:lpstr>
      <vt:lpstr>Data</vt:lpstr>
      <vt:lpstr>Task2</vt:lpstr>
      <vt:lpstr>Task3</vt:lpstr>
      <vt:lpstr>Task4</vt:lpstr>
      <vt:lpstr>Task5</vt:lpstr>
      <vt:lpstr>Task6</vt:lpstr>
      <vt:lpstr>Task7</vt:lpstr>
      <vt:lpstr>Task8</vt:lpstr>
      <vt:lpstr>Task9</vt:lpstr>
      <vt:lpstr>Task10</vt:lpstr>
      <vt:lpstr>End</vt:lpstr>
      <vt:lpstr>Results</vt:lpstr>
      <vt:lpstr>Disclaimer</vt:lpstr>
      <vt:lpstr>Results!Print_Area</vt:lpstr>
      <vt:lpstr>Sales</vt:lpstr>
      <vt:lpstr>Task10</vt:lpstr>
      <vt:lpstr>task10a</vt:lpstr>
      <vt:lpstr>Task1a</vt:lpstr>
      <vt:lpstr>task1aa</vt:lpstr>
      <vt:lpstr>task1b</vt:lpstr>
      <vt:lpstr>Task2</vt:lpstr>
      <vt:lpstr>Task3</vt:lpstr>
      <vt:lpstr>task4</vt:lpstr>
      <vt:lpstr>tASK5</vt:lpstr>
      <vt:lpstr>Task6</vt:lpstr>
      <vt:lpstr>Task7</vt:lpstr>
      <vt:lpstr>task8</vt:lpstr>
      <vt:lpstr>Task9</vt:lpstr>
      <vt:lpstr>taska</vt:lpstr>
      <vt:lpstr>taskb</vt:lpstr>
      <vt:lpstr>taskc</vt:lpstr>
      <vt:lpstr>taskd</vt:lpstr>
      <vt:lpstr>taskQb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ExcelCoursesOnline .com</dc:creator>
  <cp:lastModifiedBy>ExcelCoursesOnline .com</cp:lastModifiedBy>
  <cp:lastPrinted>2023-02-13T18:01:18Z</cp:lastPrinted>
  <dcterms:created xsi:type="dcterms:W3CDTF">2022-10-11T15:49:42Z</dcterms:created>
  <dcterms:modified xsi:type="dcterms:W3CDTF">2023-03-08T18:40:04Z</dcterms:modified>
</cp:coreProperties>
</file>